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teph\AHR Dropbox\Stephanie Tabone\MT22004 Soil Wealth ICP Phase 3\Operations\3. Resource Development\Factsheets\1 Veg\Rules of Thumb - Organic Nitrogen\Calculator\"/>
    </mc:Choice>
  </mc:AlternateContent>
  <xr:revisionPtr revIDLastSave="0" documentId="13_ncr:1_{712077A0-378B-4676-9C9D-8BCDDC64D7B1}" xr6:coauthVersionLast="47" xr6:coauthVersionMax="47" xr10:uidLastSave="{00000000-0000-0000-0000-000000000000}"/>
  <bookViews>
    <workbookView xWindow="-120" yWindow="-120" windowWidth="29040" windowHeight="15720" activeTab="1" xr2:uid="{DEA3244C-0EC1-484C-A838-2574B74275CB}"/>
  </bookViews>
  <sheets>
    <sheet name="Explanation" sheetId="5" r:id="rId1"/>
    <sheet name="Calculator" sheetId="2" r:id="rId2"/>
    <sheet name="Version Control"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2" l="1"/>
  <c r="D9" i="2"/>
  <c r="D24" i="2"/>
  <c r="J55" i="5"/>
  <c r="J60" i="5" s="1"/>
  <c r="J54" i="5"/>
  <c r="D31" i="2"/>
  <c r="J59" i="5" l="1"/>
  <c r="J58" i="5"/>
  <c r="J61" i="5"/>
  <c r="D25" i="2" l="1"/>
  <c r="D32" i="2" l="1"/>
  <c r="D33" i="2" l="1"/>
  <c r="H26" i="2" l="1"/>
  <c r="D28" i="2" l="1"/>
  <c r="H28" i="2" s="1"/>
  <c r="D27" i="2" l="1"/>
  <c r="H27" i="2" s="1"/>
</calcChain>
</file>

<file path=xl/sharedStrings.xml><?xml version="1.0" encoding="utf-8"?>
<sst xmlns="http://schemas.openxmlformats.org/spreadsheetml/2006/main" count="116" uniqueCount="84">
  <si>
    <t>This project has been funded by Hort Innovation using the vegetable and melon research and development levies and contributions from the Australian Government. Hort Innovation is the grower-owned, not-for-profit  research and development corporation for Australian horticulture. Hort Innovation, Applied Horticultural Research Pty Ltd (AHR) and RM Consulting Group (RMCG) make no representations and expressly disclaims all warranties (to the extent permitted by law) about the accuracy, completeness, or currency of information in this fact sheet. Users of this material should take independent action before relying on it’s accuracy in any way. Reliance on any information provided by Hort Innovation, AHR or RMCG is entirely at your own risk. Hort Innovation, AHR or RMCG are not responsible for, and will not be liable for, any loss, damage, claim, expense, cost (including legal costs) or other liability arising in any way (including from Hort Innovation, AHR, RMCG or any other person’s negligence or otherwise) from your use or non-use of information from project MT22004 - Soil Wealth and Integrated Crop Protection - Phase 3 or from reliance on information contained in this material or that Hort Innovation, AHR or RMCG provides to you by any other means.</t>
  </si>
  <si>
    <t>NITROGEN IN SOIL AND ORGANIC MATTER CALCULATOR</t>
  </si>
  <si>
    <t>Background calculations</t>
  </si>
  <si>
    <t>The amount of soil in 1 ha to the sample depth</t>
  </si>
  <si>
    <t>Amount</t>
  </si>
  <si>
    <t>Carbon : Nitrogen : Phosphorus : Sulphur in organic matter is approx</t>
  </si>
  <si>
    <t>Carbon</t>
  </si>
  <si>
    <t>Nitrogen</t>
  </si>
  <si>
    <t>Phosphorus</t>
  </si>
  <si>
    <t>Sulphur</t>
  </si>
  <si>
    <t>Area in 1 ha</t>
  </si>
  <si>
    <t>m2</t>
  </si>
  <si>
    <t>Ratio</t>
  </si>
  <si>
    <t>t/ha</t>
  </si>
  <si>
    <t>Soil Type</t>
  </si>
  <si>
    <t>Approx amount mineralised each year</t>
  </si>
  <si>
    <t>Light textured, sandy soil, low CEC</t>
  </si>
  <si>
    <t>1. Enter data from soil test in the yellow boxes</t>
  </si>
  <si>
    <t>Medium textured, loamy soil, med CEC</t>
  </si>
  <si>
    <t>Characteristics</t>
  </si>
  <si>
    <t>Heavy textured, clay soil, high CEC</t>
  </si>
  <si>
    <t>Soil Depth</t>
  </si>
  <si>
    <t>m</t>
  </si>
  <si>
    <t>Bulk density</t>
  </si>
  <si>
    <t>g/cm3 or t/m3</t>
  </si>
  <si>
    <t>ppm = mg/kg</t>
  </si>
  <si>
    <t>Soil C:N ratio</t>
  </si>
  <si>
    <t>%</t>
  </si>
  <si>
    <t>Soil type</t>
  </si>
  <si>
    <t>2. Amount of Organic Matter, C, N, P and S in 1 hectare of soil</t>
  </si>
  <si>
    <t>Type</t>
  </si>
  <si>
    <t>Approx amount mineralised each year (if soil moisture and/or temperture are not limiting)</t>
  </si>
  <si>
    <t>Organic matter</t>
  </si>
  <si>
    <t>Organic carbon</t>
  </si>
  <si>
    <t>Organic nitrogen</t>
  </si>
  <si>
    <t>kg/ha</t>
  </si>
  <si>
    <t>kg N/ha</t>
  </si>
  <si>
    <t>Organic phosphorus</t>
  </si>
  <si>
    <t>kg P/ha</t>
  </si>
  <si>
    <t>Organic sulphur</t>
  </si>
  <si>
    <t>kg S/ha</t>
  </si>
  <si>
    <t>3. Amount of available nitrogen in 1 hectare of soil</t>
  </si>
  <si>
    <t>Available nitrogen (Nitrate-N)</t>
  </si>
  <si>
    <t>Available nitrogen (Ammonium-N)</t>
  </si>
  <si>
    <t>Background Information</t>
  </si>
  <si>
    <t>Element</t>
  </si>
  <si>
    <t>Atomic weight</t>
  </si>
  <si>
    <t>N</t>
  </si>
  <si>
    <t>g/mol</t>
  </si>
  <si>
    <t>O</t>
  </si>
  <si>
    <t>H</t>
  </si>
  <si>
    <t>Molecule</t>
  </si>
  <si>
    <t>Molecular weight</t>
  </si>
  <si>
    <t>NO3</t>
  </si>
  <si>
    <t>NH4</t>
  </si>
  <si>
    <t>Example Calculation</t>
  </si>
  <si>
    <t>Formula</t>
  </si>
  <si>
    <t>Version #</t>
  </si>
  <si>
    <t>Date</t>
  </si>
  <si>
    <t>Action</t>
  </si>
  <si>
    <t>Comments</t>
  </si>
  <si>
    <t>Total available nitrogen (Nitrate-N &amp; Ammonium-N)</t>
  </si>
  <si>
    <t>Nitrate (NO3)</t>
  </si>
  <si>
    <t>Ammonium (NH4)</t>
  </si>
  <si>
    <t>Ammonium-N</t>
  </si>
  <si>
    <t>Nitrate-N</t>
  </si>
  <si>
    <t>Nitrate-N = NO3 x 0.226</t>
  </si>
  <si>
    <t>NO3 = Nitrate-N x 4.426</t>
  </si>
  <si>
    <t>NH4 = Ammonium-N x 1.288</t>
  </si>
  <si>
    <t>Ammonium-N = NH4 x 0.777</t>
  </si>
  <si>
    <t>From</t>
  </si>
  <si>
    <t>To</t>
  </si>
  <si>
    <t>Calculating the approximate amount of nitrogen and other key nutrients in soil to a specific depth can be useful for understanding how much nitrogen is available or can become available to crops, before adding nitrogen to the system. This process involves both:
- Analysing the composition of organic matter and its typical nitrogen content, and 
- Calculating the amount of available nitrate and ammonium using soil test results</t>
  </si>
  <si>
    <t>Unit</t>
  </si>
  <si>
    <t>Organic Matter*</t>
  </si>
  <si>
    <t xml:space="preserve">* If your soil test does not provide an organic matter result, do not use organic carbon % as a substitute. However, if only organic carbon is available, multiply it by 2 to get organic matter. </t>
  </si>
  <si>
    <t>Rules of Thumb</t>
  </si>
  <si>
    <t>NO3 using Nitrate-N</t>
  </si>
  <si>
    <t>NH4 using Ammonium-N</t>
  </si>
  <si>
    <t>To calculate the amount of Nitrogen (N) in</t>
  </si>
  <si>
    <t>Converting the amount of Nitrogen (N) into Nitrate (NO3) or Ammonium (NH4)</t>
  </si>
  <si>
    <t>The amount of soil in 1 Ha to sample depth (calculated using info in box 1 below)</t>
  </si>
  <si>
    <t>Conversion factor (multiply by)</t>
  </si>
  <si>
    <t>Document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</si>
</sst>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00"/>
    <numFmt numFmtId="166" formatCode="_-* #,##0.000_-;\-* #,##0.000_-;_-* &quot;-&quot;??_-;_-@_-"/>
  </numFmts>
  <fonts count="21">
    <font>
      <sz val="11"/>
      <color theme="1"/>
      <name val="Aptos Narrow"/>
      <family val="2"/>
      <scheme val="minor"/>
    </font>
    <font>
      <sz val="11"/>
      <color theme="1"/>
      <name val="Calibri"/>
      <family val="2"/>
    </font>
    <font>
      <sz val="11"/>
      <color theme="1"/>
      <name val="Aptos Narrow"/>
      <family val="2"/>
      <scheme val="minor"/>
    </font>
    <font>
      <sz val="10"/>
      <color theme="1"/>
      <name val="Open Sans"/>
      <family val="2"/>
    </font>
    <font>
      <b/>
      <sz val="10"/>
      <color theme="0"/>
      <name val="Open Sans"/>
      <family val="2"/>
    </font>
    <font>
      <b/>
      <sz val="10"/>
      <color theme="2" tint="-0.499984740745262"/>
      <name val="Open Sans"/>
      <family val="2"/>
    </font>
    <font>
      <sz val="10"/>
      <color theme="2" tint="-0.499984740745262"/>
      <name val="Open Sans"/>
      <family val="2"/>
    </font>
    <font>
      <b/>
      <sz val="10"/>
      <color theme="1"/>
      <name val="Open Sans"/>
      <family val="2"/>
    </font>
    <font>
      <b/>
      <sz val="16"/>
      <color theme="9" tint="-0.499984740745262"/>
      <name val="Open Sans"/>
      <family val="2"/>
    </font>
    <font>
      <sz val="10"/>
      <color theme="1"/>
      <name val="Open Sans"/>
      <family val="2"/>
    </font>
    <font>
      <b/>
      <sz val="10"/>
      <color theme="1"/>
      <name val="Open Sans"/>
      <family val="2"/>
    </font>
    <font>
      <b/>
      <sz val="11"/>
      <color theme="1"/>
      <name val="Aptos Narrow"/>
      <family val="2"/>
      <scheme val="minor"/>
    </font>
    <font>
      <b/>
      <sz val="10"/>
      <color theme="2" tint="-0.499984740745262"/>
      <name val="Open Sans"/>
      <family val="2"/>
    </font>
    <font>
      <sz val="10"/>
      <color theme="2" tint="-0.499984740745262"/>
      <name val="Open Sans"/>
      <family val="2"/>
    </font>
    <font>
      <b/>
      <sz val="10"/>
      <name val="Open Sans"/>
      <family val="2"/>
    </font>
    <font>
      <sz val="10"/>
      <name val="Open Sans"/>
      <family val="2"/>
    </font>
    <font>
      <b/>
      <sz val="10"/>
      <color theme="0"/>
      <name val="Open Sans"/>
      <family val="2"/>
    </font>
    <font>
      <sz val="9"/>
      <color theme="1"/>
      <name val="Segoe UI"/>
      <family val="2"/>
    </font>
    <font>
      <sz val="7.5"/>
      <color theme="1"/>
      <name val="Open Sans"/>
      <family val="2"/>
    </font>
    <font>
      <sz val="11"/>
      <color theme="1"/>
      <name val="Open Sans"/>
      <family val="2"/>
    </font>
    <font>
      <sz val="9"/>
      <color theme="1"/>
      <name val="Aptos Narrow"/>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499984740745262"/>
        <bgColor indexed="64"/>
      </patternFill>
    </fill>
    <fill>
      <patternFill patternType="solid">
        <fgColor rgb="FF996633"/>
        <bgColor indexed="64"/>
      </patternFill>
    </fill>
    <fill>
      <patternFill patternType="solid">
        <fgColor rgb="FFE4F6DE"/>
        <bgColor indexed="64"/>
      </patternFill>
    </fill>
    <fill>
      <patternFill patternType="solid">
        <fgColor theme="6"/>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theme="1"/>
      </right>
      <top style="thin">
        <color theme="1"/>
      </top>
      <bottom style="hair">
        <color indexed="64"/>
      </bottom>
      <diagonal/>
    </border>
    <border>
      <left style="thin">
        <color theme="1"/>
      </left>
      <right style="hair">
        <color indexed="64"/>
      </right>
      <top style="hair">
        <color indexed="64"/>
      </top>
      <bottom style="hair">
        <color indexed="64"/>
      </bottom>
      <diagonal/>
    </border>
    <border>
      <left style="hair">
        <color indexed="64"/>
      </left>
      <right style="thin">
        <color theme="1"/>
      </right>
      <top style="hair">
        <color indexed="64"/>
      </top>
      <bottom style="hair">
        <color indexed="64"/>
      </bottom>
      <diagonal/>
    </border>
    <border>
      <left style="thin">
        <color theme="1"/>
      </left>
      <right style="hair">
        <color indexed="64"/>
      </right>
      <top style="hair">
        <color indexed="64"/>
      </top>
      <bottom style="thin">
        <color theme="1"/>
      </bottom>
      <diagonal/>
    </border>
    <border>
      <left style="hair">
        <color indexed="64"/>
      </left>
      <right style="hair">
        <color indexed="64"/>
      </right>
      <top style="hair">
        <color indexed="64"/>
      </top>
      <bottom style="thin">
        <color theme="1"/>
      </bottom>
      <diagonal/>
    </border>
    <border>
      <left style="hair">
        <color indexed="64"/>
      </left>
      <right style="thin">
        <color theme="1"/>
      </right>
      <top style="hair">
        <color indexed="64"/>
      </top>
      <bottom style="thin">
        <color theme="1"/>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165">
    <xf numFmtId="0" fontId="0" fillId="0" borderId="0" xfId="0"/>
    <xf numFmtId="0" fontId="1" fillId="3" borderId="0" xfId="0" applyFont="1" applyFill="1" applyAlignment="1">
      <alignment vertical="center"/>
    </xf>
    <xf numFmtId="0" fontId="3" fillId="3" borderId="0" xfId="0" applyFont="1" applyFill="1" applyAlignment="1">
      <alignment vertical="center"/>
    </xf>
    <xf numFmtId="3" fontId="6" fillId="3" borderId="7" xfId="0" applyNumberFormat="1" applyFont="1" applyFill="1" applyBorder="1" applyAlignment="1">
      <alignment vertical="center"/>
    </xf>
    <xf numFmtId="0" fontId="6" fillId="3" borderId="9" xfId="0" applyFont="1" applyFill="1" applyBorder="1" applyAlignment="1">
      <alignment vertical="center"/>
    </xf>
    <xf numFmtId="3" fontId="6" fillId="3" borderId="11" xfId="0" applyNumberFormat="1" applyFont="1" applyFill="1" applyBorder="1" applyAlignment="1">
      <alignment vertical="center"/>
    </xf>
    <xf numFmtId="0" fontId="6" fillId="3" borderId="12" xfId="0" applyFont="1" applyFill="1" applyBorder="1" applyAlignment="1">
      <alignment vertical="center"/>
    </xf>
    <xf numFmtId="0" fontId="0" fillId="0" borderId="0" xfId="0" applyAlignment="1">
      <alignment vertical="center"/>
    </xf>
    <xf numFmtId="0" fontId="0" fillId="3" borderId="0" xfId="0" applyFill="1"/>
    <xf numFmtId="0" fontId="17" fillId="3" borderId="0" xfId="0" applyFont="1" applyFill="1" applyAlignment="1">
      <alignment vertical="center"/>
    </xf>
    <xf numFmtId="0" fontId="0" fillId="3" borderId="0" xfId="0" applyFill="1" applyAlignment="1">
      <alignment vertical="center"/>
    </xf>
    <xf numFmtId="0" fontId="17" fillId="3" borderId="0" xfId="0" applyFont="1" applyFill="1"/>
    <xf numFmtId="0" fontId="11" fillId="0" borderId="0" xfId="0" applyFont="1" applyAlignment="1">
      <alignment horizontal="center" vertical="center"/>
    </xf>
    <xf numFmtId="14" fontId="0" fillId="0" borderId="0" xfId="0" applyNumberFormat="1" applyAlignment="1">
      <alignment vertical="center"/>
    </xf>
    <xf numFmtId="0" fontId="13" fillId="3" borderId="8" xfId="0" applyFont="1" applyFill="1" applyBorder="1" applyAlignment="1">
      <alignment horizontal="right" vertical="center" indent="1"/>
    </xf>
    <xf numFmtId="0" fontId="12" fillId="3" borderId="25" xfId="0" applyFont="1" applyFill="1" applyBorder="1" applyAlignment="1">
      <alignment horizontal="right" vertical="center" indent="1"/>
    </xf>
    <xf numFmtId="0" fontId="13" fillId="3" borderId="10" xfId="0" applyFont="1" applyFill="1" applyBorder="1" applyAlignment="1">
      <alignment horizontal="right" vertical="center" indent="1"/>
    </xf>
    <xf numFmtId="0" fontId="19" fillId="3" borderId="0" xfId="0" applyFont="1" applyFill="1"/>
    <xf numFmtId="0" fontId="9" fillId="3" borderId="0" xfId="0" applyFont="1" applyFill="1" applyAlignment="1">
      <alignment vertical="center"/>
    </xf>
    <xf numFmtId="0" fontId="9" fillId="3" borderId="0" xfId="0" applyFont="1" applyFill="1"/>
    <xf numFmtId="4" fontId="6" fillId="3" borderId="7" xfId="0" applyNumberFormat="1" applyFont="1" applyFill="1" applyBorder="1" applyAlignment="1">
      <alignment horizontal="right" vertical="center"/>
    </xf>
    <xf numFmtId="3" fontId="6" fillId="3" borderId="7" xfId="0" applyNumberFormat="1" applyFont="1" applyFill="1" applyBorder="1" applyAlignment="1">
      <alignment horizontal="right" vertical="center"/>
    </xf>
    <xf numFmtId="165" fontId="6" fillId="3" borderId="11" xfId="0" applyNumberFormat="1" applyFont="1" applyFill="1" applyBorder="1" applyAlignment="1">
      <alignment horizontal="right" vertical="center"/>
    </xf>
    <xf numFmtId="3" fontId="12" fillId="3" borderId="42" xfId="0" applyNumberFormat="1" applyFont="1" applyFill="1" applyBorder="1" applyAlignment="1">
      <alignment horizontal="right" vertical="center" indent="1"/>
    </xf>
    <xf numFmtId="0" fontId="14" fillId="3" borderId="25" xfId="0" applyFont="1" applyFill="1" applyBorder="1" applyAlignment="1">
      <alignment horizontal="left" vertical="center" indent="1"/>
    </xf>
    <xf numFmtId="3" fontId="14" fillId="3" borderId="43" xfId="0" applyNumberFormat="1" applyFont="1" applyFill="1" applyBorder="1" applyAlignment="1">
      <alignment horizontal="center" vertical="center"/>
    </xf>
    <xf numFmtId="0" fontId="15" fillId="3" borderId="8" xfId="0" applyFont="1" applyFill="1" applyBorder="1" applyAlignment="1">
      <alignment horizontal="right" vertical="center" indent="1"/>
    </xf>
    <xf numFmtId="0" fontId="15" fillId="3" borderId="10" xfId="0" applyFont="1" applyFill="1" applyBorder="1" applyAlignment="1">
      <alignment horizontal="right" vertical="center" indent="1"/>
    </xf>
    <xf numFmtId="0" fontId="13" fillId="3" borderId="0" xfId="0" applyFont="1" applyFill="1" applyAlignment="1">
      <alignment horizontal="right" vertical="center" indent="1"/>
    </xf>
    <xf numFmtId="4" fontId="6" fillId="3" borderId="0" xfId="0" applyNumberFormat="1" applyFont="1" applyFill="1" applyAlignment="1">
      <alignment vertical="center"/>
    </xf>
    <xf numFmtId="0" fontId="20" fillId="3" borderId="0" xfId="0" applyFont="1" applyFill="1" applyAlignment="1">
      <alignment vertical="center" wrapText="1"/>
    </xf>
    <xf numFmtId="0" fontId="20" fillId="3" borderId="0" xfId="0" applyFont="1" applyFill="1" applyAlignment="1">
      <alignment horizontal="right" vertical="center" wrapText="1"/>
    </xf>
    <xf numFmtId="0" fontId="20" fillId="3" borderId="0" xfId="0" applyFont="1" applyFill="1" applyAlignment="1">
      <alignment horizontal="left" vertical="center" wrapText="1"/>
    </xf>
    <xf numFmtId="166" fontId="6" fillId="3" borderId="7" xfId="2" applyNumberFormat="1" applyFont="1" applyFill="1" applyBorder="1" applyAlignment="1">
      <alignment vertical="center"/>
    </xf>
    <xf numFmtId="0" fontId="12" fillId="3" borderId="43" xfId="0" applyFont="1" applyFill="1" applyBorder="1" applyAlignment="1">
      <alignment horizontal="left" vertical="center"/>
    </xf>
    <xf numFmtId="0" fontId="3" fillId="0" borderId="0" xfId="0" applyFont="1" applyAlignment="1">
      <alignment vertical="center"/>
    </xf>
    <xf numFmtId="0" fontId="1" fillId="0" borderId="0" xfId="0" applyFont="1" applyAlignment="1">
      <alignment vertical="center"/>
    </xf>
    <xf numFmtId="0" fontId="14" fillId="3" borderId="25" xfId="0" applyFont="1" applyFill="1" applyBorder="1" applyAlignment="1">
      <alignment horizontal="left" vertical="center" wrapText="1" indent="1"/>
    </xf>
    <xf numFmtId="4" fontId="15" fillId="3" borderId="9" xfId="0" applyNumberFormat="1" applyFont="1" applyFill="1" applyBorder="1" applyAlignment="1">
      <alignment horizontal="right" vertical="center"/>
    </xf>
    <xf numFmtId="4" fontId="15" fillId="3" borderId="12" xfId="0" applyNumberFormat="1" applyFont="1" applyFill="1" applyBorder="1" applyAlignment="1">
      <alignment horizontal="right" vertical="center"/>
    </xf>
    <xf numFmtId="0" fontId="12" fillId="3" borderId="44" xfId="0" applyFont="1" applyFill="1" applyBorder="1" applyAlignment="1">
      <alignment horizontal="right" vertical="center" indent="1"/>
    </xf>
    <xf numFmtId="3" fontId="12" fillId="0" borderId="45" xfId="0" applyNumberFormat="1" applyFont="1" applyBorder="1" applyAlignment="1">
      <alignment horizontal="right" vertical="center" indent="1"/>
    </xf>
    <xf numFmtId="0" fontId="12" fillId="3" borderId="46" xfId="0" applyFont="1" applyFill="1" applyBorder="1" applyAlignment="1">
      <alignment horizontal="left" vertical="center"/>
    </xf>
    <xf numFmtId="0" fontId="13" fillId="3" borderId="47" xfId="0" applyFont="1" applyFill="1" applyBorder="1" applyAlignment="1">
      <alignment horizontal="right" vertical="center" indent="1"/>
    </xf>
    <xf numFmtId="0" fontId="6" fillId="3" borderId="48" xfId="0" applyFont="1" applyFill="1" applyBorder="1" applyAlignment="1">
      <alignment vertical="center"/>
    </xf>
    <xf numFmtId="0" fontId="13" fillId="3" borderId="49" xfId="0" applyFont="1" applyFill="1" applyBorder="1" applyAlignment="1">
      <alignment horizontal="right" vertical="center" indent="1"/>
    </xf>
    <xf numFmtId="166" fontId="6" fillId="3" borderId="50" xfId="2" applyNumberFormat="1" applyFont="1" applyFill="1" applyBorder="1" applyAlignment="1">
      <alignment vertical="center"/>
    </xf>
    <xf numFmtId="0" fontId="6" fillId="3" borderId="51" xfId="0" applyFont="1" applyFill="1" applyBorder="1" applyAlignment="1">
      <alignment vertical="center"/>
    </xf>
    <xf numFmtId="0" fontId="16" fillId="7" borderId="14" xfId="0" applyFont="1" applyFill="1" applyBorder="1" applyAlignment="1">
      <alignment horizontal="left" vertical="center"/>
    </xf>
    <xf numFmtId="0" fontId="16" fillId="7" borderId="16" xfId="0" applyFont="1" applyFill="1" applyBorder="1" applyAlignment="1">
      <alignment horizontal="left" vertical="center"/>
    </xf>
    <xf numFmtId="0" fontId="20" fillId="3" borderId="0" xfId="0" applyFont="1" applyFill="1" applyAlignment="1">
      <alignment horizontal="left" vertical="center" wrapText="1"/>
    </xf>
    <xf numFmtId="0" fontId="16" fillId="5" borderId="14" xfId="0" applyFont="1" applyFill="1" applyBorder="1" applyAlignment="1">
      <alignment horizontal="left" vertical="center"/>
    </xf>
    <xf numFmtId="0" fontId="16" fillId="5" borderId="15" xfId="0" applyFont="1" applyFill="1" applyBorder="1" applyAlignment="1">
      <alignment horizontal="left" vertical="center"/>
    </xf>
    <xf numFmtId="0" fontId="16" fillId="5" borderId="16" xfId="0" applyFont="1" applyFill="1" applyBorder="1" applyAlignment="1">
      <alignment horizontal="left" vertical="center"/>
    </xf>
    <xf numFmtId="0" fontId="3" fillId="2" borderId="7" xfId="0" applyFont="1" applyFill="1" applyBorder="1" applyAlignment="1" applyProtection="1">
      <alignment vertical="center"/>
      <protection locked="0"/>
    </xf>
    <xf numFmtId="0" fontId="9" fillId="2" borderId="8" xfId="0" applyFont="1" applyFill="1" applyBorder="1" applyAlignment="1" applyProtection="1">
      <alignment horizontal="right" vertical="center" indent="1"/>
      <protection locked="0"/>
    </xf>
    <xf numFmtId="1" fontId="3" fillId="2" borderId="7" xfId="0" applyNumberFormat="1" applyFont="1" applyFill="1" applyBorder="1" applyAlignment="1" applyProtection="1">
      <alignment vertical="center"/>
      <protection locked="0"/>
    </xf>
    <xf numFmtId="0" fontId="18" fillId="2" borderId="11" xfId="0" applyFont="1" applyFill="1" applyBorder="1" applyAlignment="1" applyProtection="1">
      <alignment horizontal="right" vertical="center"/>
      <protection locked="0"/>
    </xf>
    <xf numFmtId="0" fontId="1" fillId="0" borderId="22" xfId="0" applyFont="1" applyBorder="1" applyAlignment="1" applyProtection="1">
      <alignment vertical="center"/>
    </xf>
    <xf numFmtId="0" fontId="18" fillId="3" borderId="0" xfId="0" applyFont="1" applyFill="1" applyAlignment="1" applyProtection="1">
      <alignment horizontal="right" vertical="center" wrapText="1" indent="1"/>
    </xf>
    <xf numFmtId="0" fontId="3" fillId="3" borderId="0" xfId="0" applyFont="1" applyFill="1" applyAlignment="1" applyProtection="1">
      <alignment vertical="center"/>
    </xf>
    <xf numFmtId="0" fontId="1" fillId="3" borderId="23" xfId="0" applyFont="1" applyFill="1" applyBorder="1" applyAlignment="1" applyProtection="1">
      <alignment vertical="center"/>
    </xf>
    <xf numFmtId="0" fontId="9" fillId="3" borderId="0" xfId="0" applyFont="1" applyFill="1" applyAlignment="1" applyProtection="1">
      <alignment vertical="center"/>
    </xf>
    <xf numFmtId="0" fontId="1" fillId="3" borderId="0" xfId="0" applyFont="1" applyFill="1" applyAlignment="1" applyProtection="1">
      <alignment vertical="center"/>
    </xf>
    <xf numFmtId="0" fontId="3" fillId="3" borderId="22" xfId="0" applyFont="1" applyFill="1" applyBorder="1" applyAlignment="1" applyProtection="1">
      <alignment vertical="center"/>
    </xf>
    <xf numFmtId="0" fontId="3" fillId="3" borderId="0" xfId="0" applyFont="1" applyFill="1" applyAlignment="1" applyProtection="1">
      <alignment horizontal="right" vertical="center"/>
    </xf>
    <xf numFmtId="164" fontId="3" fillId="0" borderId="0" xfId="1" applyNumberFormat="1" applyFont="1" applyFill="1" applyBorder="1" applyAlignment="1" applyProtection="1">
      <alignment vertical="center"/>
    </xf>
    <xf numFmtId="0" fontId="9" fillId="0" borderId="0" xfId="0" applyFont="1" applyAlignment="1" applyProtection="1">
      <alignment vertical="center"/>
    </xf>
    <xf numFmtId="0" fontId="4" fillId="4" borderId="14" xfId="0" applyFont="1" applyFill="1" applyBorder="1" applyAlignment="1" applyProtection="1">
      <alignment horizontal="left" vertical="center"/>
    </xf>
    <xf numFmtId="0" fontId="4" fillId="4" borderId="15" xfId="0" applyFont="1" applyFill="1" applyBorder="1" applyAlignment="1" applyProtection="1">
      <alignment horizontal="left" vertical="center"/>
    </xf>
    <xf numFmtId="0" fontId="4" fillId="4" borderId="16" xfId="0" applyFont="1" applyFill="1" applyBorder="1" applyAlignment="1" applyProtection="1">
      <alignment horizontal="left" vertical="center"/>
    </xf>
    <xf numFmtId="0" fontId="3" fillId="3" borderId="22" xfId="0" applyFont="1" applyFill="1" applyBorder="1" applyAlignment="1" applyProtection="1">
      <alignment vertical="center" wrapText="1"/>
    </xf>
    <xf numFmtId="0" fontId="7" fillId="6" borderId="17" xfId="0" applyFont="1" applyFill="1" applyBorder="1" applyAlignment="1" applyProtection="1">
      <alignment horizontal="right" vertical="center" indent="1"/>
    </xf>
    <xf numFmtId="0" fontId="7" fillId="6" borderId="13" xfId="0" applyFont="1" applyFill="1" applyBorder="1" applyAlignment="1" applyProtection="1">
      <alignment vertical="center"/>
    </xf>
    <xf numFmtId="0" fontId="7" fillId="6" borderId="18" xfId="0" applyFont="1" applyFill="1" applyBorder="1" applyAlignment="1" applyProtection="1">
      <alignment vertical="center"/>
    </xf>
    <xf numFmtId="0" fontId="7" fillId="3" borderId="0" xfId="0" applyFont="1" applyFill="1" applyAlignment="1" applyProtection="1">
      <alignment horizontal="left" vertical="center"/>
    </xf>
    <xf numFmtId="0" fontId="14" fillId="6" borderId="28" xfId="0" applyFont="1" applyFill="1" applyBorder="1" applyAlignment="1" applyProtection="1">
      <alignment horizontal="right" vertical="center" wrapText="1" indent="1"/>
    </xf>
    <xf numFmtId="0" fontId="14" fillId="6" borderId="29" xfId="0" applyFont="1" applyFill="1" applyBorder="1" applyAlignment="1" applyProtection="1">
      <alignment horizontal="right" vertical="center" wrapText="1" indent="1"/>
    </xf>
    <xf numFmtId="0" fontId="14" fillId="6" borderId="30" xfId="0" applyFont="1" applyFill="1" applyBorder="1" applyAlignment="1" applyProtection="1">
      <alignment horizontal="right" vertical="center" wrapText="1" indent="1"/>
    </xf>
    <xf numFmtId="0" fontId="3" fillId="3" borderId="8" xfId="0" applyFont="1" applyFill="1" applyBorder="1" applyAlignment="1" applyProtection="1">
      <alignment horizontal="right" vertical="center" indent="1"/>
    </xf>
    <xf numFmtId="1" fontId="3" fillId="3" borderId="7" xfId="0" applyNumberFormat="1" applyFont="1" applyFill="1" applyBorder="1" applyAlignment="1" applyProtection="1">
      <alignment vertical="center"/>
    </xf>
    <xf numFmtId="0" fontId="3" fillId="3" borderId="9" xfId="0" applyFont="1" applyFill="1" applyBorder="1" applyAlignment="1" applyProtection="1">
      <alignment vertical="center"/>
    </xf>
    <xf numFmtId="0" fontId="14" fillId="6" borderId="27" xfId="0" applyFont="1" applyFill="1" applyBorder="1" applyAlignment="1" applyProtection="1">
      <alignment horizontal="right" vertical="center" wrapText="1" indent="1"/>
    </xf>
    <xf numFmtId="0" fontId="14" fillId="6" borderId="0" xfId="0" applyFont="1" applyFill="1" applyAlignment="1" applyProtection="1">
      <alignment horizontal="right" vertical="center" wrapText="1" indent="1"/>
    </xf>
    <xf numFmtId="0" fontId="14" fillId="6" borderId="31" xfId="0" applyFont="1" applyFill="1" applyBorder="1" applyAlignment="1" applyProtection="1">
      <alignment horizontal="right" vertical="center" wrapText="1" indent="1"/>
    </xf>
    <xf numFmtId="0" fontId="14" fillId="6" borderId="32" xfId="0" applyFont="1" applyFill="1" applyBorder="1" applyAlignment="1" applyProtection="1">
      <alignment horizontal="right" vertical="center" wrapText="1" indent="1"/>
    </xf>
    <xf numFmtId="0" fontId="14" fillId="6" borderId="26" xfId="0" applyFont="1" applyFill="1" applyBorder="1" applyAlignment="1" applyProtection="1">
      <alignment horizontal="right" vertical="center" wrapText="1" indent="1"/>
    </xf>
    <xf numFmtId="0" fontId="14" fillId="6" borderId="33" xfId="0" applyFont="1" applyFill="1" applyBorder="1" applyAlignment="1" applyProtection="1">
      <alignment horizontal="right" vertical="center" wrapText="1" indent="1"/>
    </xf>
    <xf numFmtId="3" fontId="3" fillId="3" borderId="7" xfId="0" applyNumberFormat="1" applyFont="1" applyFill="1" applyBorder="1" applyAlignment="1" applyProtection="1">
      <alignment horizontal="right" vertical="center"/>
    </xf>
    <xf numFmtId="0" fontId="9" fillId="3" borderId="9" xfId="0" applyFont="1" applyFill="1" applyBorder="1" applyAlignment="1" applyProtection="1">
      <alignment vertical="center"/>
    </xf>
    <xf numFmtId="0" fontId="3" fillId="3" borderId="8" xfId="0" applyFont="1" applyFill="1" applyBorder="1" applyAlignment="1" applyProtection="1">
      <alignment vertical="center"/>
    </xf>
    <xf numFmtId="1" fontId="3" fillId="3" borderId="0" xfId="0" applyNumberFormat="1" applyFont="1" applyFill="1" applyAlignment="1" applyProtection="1">
      <alignment vertical="center"/>
    </xf>
    <xf numFmtId="3" fontId="3" fillId="3" borderId="7" xfId="0" applyNumberFormat="1" applyFont="1" applyFill="1" applyBorder="1" applyAlignment="1" applyProtection="1">
      <alignment vertical="center"/>
    </xf>
    <xf numFmtId="0" fontId="3" fillId="3" borderId="10" xfId="0" applyFont="1" applyFill="1" applyBorder="1" applyAlignment="1" applyProtection="1">
      <alignment horizontal="right" vertical="center" indent="1"/>
    </xf>
    <xf numFmtId="3" fontId="3" fillId="3" borderId="11" xfId="0" applyNumberFormat="1" applyFont="1" applyFill="1" applyBorder="1" applyAlignment="1" applyProtection="1">
      <alignment vertical="center"/>
    </xf>
    <xf numFmtId="0" fontId="9" fillId="3" borderId="12" xfId="0" applyFont="1" applyFill="1" applyBorder="1" applyAlignment="1" applyProtection="1">
      <alignment vertical="center"/>
    </xf>
    <xf numFmtId="0" fontId="3" fillId="3" borderId="10" xfId="0" applyFont="1" applyFill="1" applyBorder="1" applyAlignment="1" applyProtection="1">
      <alignment vertical="center"/>
    </xf>
    <xf numFmtId="1" fontId="3" fillId="3" borderId="11" xfId="0" applyNumberFormat="1" applyFont="1" applyFill="1" applyBorder="1" applyAlignment="1" applyProtection="1">
      <alignment vertical="center"/>
    </xf>
    <xf numFmtId="1" fontId="3" fillId="3" borderId="0" xfId="0" applyNumberFormat="1" applyFont="1" applyFill="1" applyAlignment="1" applyProtection="1">
      <alignment horizontal="right" vertical="center"/>
    </xf>
    <xf numFmtId="9" fontId="3" fillId="3" borderId="0" xfId="1" applyFont="1" applyFill="1" applyBorder="1" applyAlignment="1" applyProtection="1">
      <alignment vertical="center"/>
    </xf>
    <xf numFmtId="0" fontId="1" fillId="3" borderId="23" xfId="0" applyFont="1" applyFill="1" applyBorder="1" applyAlignment="1" applyProtection="1">
      <alignment horizontal="center" vertical="center"/>
    </xf>
    <xf numFmtId="9" fontId="9" fillId="3" borderId="0" xfId="1" applyFont="1" applyFill="1" applyBorder="1" applyAlignment="1" applyProtection="1">
      <alignment vertical="center"/>
    </xf>
    <xf numFmtId="0" fontId="3" fillId="3" borderId="8" xfId="0" applyFont="1" applyFill="1" applyBorder="1" applyAlignment="1" applyProtection="1">
      <alignment horizontal="right" vertical="center" indent="2"/>
    </xf>
    <xf numFmtId="164" fontId="15" fillId="0" borderId="0" xfId="0" applyNumberFormat="1" applyFont="1" applyAlignment="1" applyProtection="1">
      <alignment vertical="center"/>
    </xf>
    <xf numFmtId="164" fontId="15" fillId="3" borderId="0" xfId="0" applyNumberFormat="1" applyFont="1" applyFill="1" applyAlignment="1" applyProtection="1">
      <alignment vertical="center"/>
    </xf>
    <xf numFmtId="0" fontId="10" fillId="3" borderId="10" xfId="0" applyFont="1" applyFill="1" applyBorder="1" applyAlignment="1" applyProtection="1">
      <alignment horizontal="right" vertical="center" indent="2"/>
    </xf>
    <xf numFmtId="1" fontId="10" fillId="3" borderId="11" xfId="0" applyNumberFormat="1" applyFont="1" applyFill="1" applyBorder="1" applyAlignment="1" applyProtection="1">
      <alignment vertical="center"/>
    </xf>
    <xf numFmtId="0" fontId="10" fillId="3" borderId="12" xfId="0" applyFont="1" applyFill="1" applyBorder="1" applyAlignment="1" applyProtection="1">
      <alignment vertical="center"/>
    </xf>
    <xf numFmtId="0" fontId="3" fillId="3" borderId="4" xfId="0" applyFont="1" applyFill="1" applyBorder="1" applyAlignment="1" applyProtection="1">
      <alignment vertical="center"/>
    </xf>
    <xf numFmtId="0" fontId="7" fillId="3" borderId="5" xfId="0" applyFont="1" applyFill="1" applyBorder="1" applyAlignment="1" applyProtection="1">
      <alignment vertical="center"/>
    </xf>
    <xf numFmtId="0" fontId="3" fillId="3" borderId="5" xfId="0" applyFont="1" applyFill="1" applyBorder="1" applyAlignment="1" applyProtection="1">
      <alignment vertical="center"/>
    </xf>
    <xf numFmtId="0" fontId="1" fillId="3" borderId="6" xfId="0" applyFont="1" applyFill="1" applyBorder="1" applyAlignment="1" applyProtection="1">
      <alignment vertical="center"/>
    </xf>
    <xf numFmtId="0" fontId="3" fillId="3" borderId="0" xfId="0" quotePrefix="1" applyFont="1" applyFill="1" applyAlignment="1" applyProtection="1">
      <alignment vertical="center"/>
    </xf>
    <xf numFmtId="0" fontId="15" fillId="3" borderId="9" xfId="0" applyFont="1" applyFill="1" applyBorder="1" applyAlignment="1" applyProtection="1">
      <alignment vertical="center"/>
    </xf>
    <xf numFmtId="0" fontId="3" fillId="3" borderId="0" xfId="0" applyFont="1" applyFill="1" applyAlignment="1" applyProtection="1">
      <alignment horizontal="center" vertical="center"/>
    </xf>
    <xf numFmtId="0" fontId="3" fillId="3" borderId="12" xfId="0" applyFont="1" applyFill="1" applyBorder="1" applyAlignment="1" applyProtection="1">
      <alignment vertical="center"/>
    </xf>
    <xf numFmtId="0" fontId="1" fillId="0" borderId="0" xfId="0" applyFont="1" applyAlignment="1" applyProtection="1">
      <alignment vertical="center"/>
    </xf>
    <xf numFmtId="0" fontId="3" fillId="3" borderId="1" xfId="0" applyFont="1" applyFill="1" applyBorder="1" applyAlignment="1" applyProtection="1">
      <alignment horizontal="left" vertical="center" wrapText="1"/>
    </xf>
    <xf numFmtId="0" fontId="8" fillId="3" borderId="2" xfId="0" applyFont="1" applyFill="1" applyBorder="1" applyAlignment="1" applyProtection="1">
      <alignment horizontal="left" vertical="center"/>
    </xf>
    <xf numFmtId="0" fontId="8" fillId="3" borderId="3" xfId="0" applyFont="1" applyFill="1" applyBorder="1" applyAlignment="1" applyProtection="1">
      <alignment horizontal="left" vertical="center"/>
    </xf>
    <xf numFmtId="0" fontId="3" fillId="3" borderId="22" xfId="0" applyFont="1" applyFill="1" applyBorder="1" applyAlignment="1" applyProtection="1">
      <alignment horizontal="left" vertical="center" wrapText="1"/>
    </xf>
    <xf numFmtId="0" fontId="8" fillId="3" borderId="0" xfId="0" applyFont="1" applyFill="1" applyAlignment="1" applyProtection="1">
      <alignment horizontal="left" vertical="center"/>
    </xf>
    <xf numFmtId="0" fontId="8" fillId="3" borderId="23" xfId="0" applyFont="1" applyFill="1" applyBorder="1" applyAlignment="1" applyProtection="1">
      <alignment horizontal="left" vertical="center"/>
    </xf>
    <xf numFmtId="0" fontId="1" fillId="3" borderId="0" xfId="0" applyFont="1" applyFill="1" applyAlignment="1" applyProtection="1">
      <alignment vertical="top" wrapText="1"/>
    </xf>
    <xf numFmtId="0" fontId="3" fillId="3" borderId="22" xfId="0" applyFont="1" applyFill="1" applyBorder="1" applyAlignment="1" applyProtection="1">
      <alignment horizontal="left" vertical="top" wrapText="1"/>
    </xf>
    <xf numFmtId="0" fontId="9" fillId="3" borderId="0" xfId="0" applyFont="1" applyFill="1" applyAlignment="1" applyProtection="1">
      <alignment horizontal="left" vertical="top" wrapText="1"/>
    </xf>
    <xf numFmtId="0" fontId="9" fillId="3" borderId="0" xfId="0" applyFont="1" applyFill="1" applyAlignment="1" applyProtection="1">
      <alignment vertical="top" wrapText="1"/>
    </xf>
    <xf numFmtId="0" fontId="3" fillId="3" borderId="0" xfId="0" applyFont="1" applyFill="1" applyAlignment="1" applyProtection="1">
      <alignment vertical="top" wrapText="1"/>
    </xf>
    <xf numFmtId="0" fontId="1" fillId="3" borderId="23" xfId="0" applyFont="1" applyFill="1" applyBorder="1" applyAlignment="1" applyProtection="1">
      <alignment vertical="top" wrapText="1"/>
    </xf>
    <xf numFmtId="0" fontId="3" fillId="3" borderId="0" xfId="0" applyFont="1" applyFill="1" applyAlignment="1" applyProtection="1">
      <alignment horizontal="left" vertical="center" wrapText="1"/>
    </xf>
    <xf numFmtId="0" fontId="4" fillId="5" borderId="14" xfId="0" applyFont="1" applyFill="1" applyBorder="1" applyAlignment="1" applyProtection="1">
      <alignment horizontal="left" vertical="center"/>
    </xf>
    <xf numFmtId="0" fontId="4" fillId="5" borderId="15" xfId="0" applyFont="1" applyFill="1" applyBorder="1" applyAlignment="1" applyProtection="1">
      <alignment horizontal="left" vertical="center"/>
    </xf>
    <xf numFmtId="0" fontId="4" fillId="5" borderId="16" xfId="0" applyFont="1" applyFill="1" applyBorder="1" applyAlignment="1" applyProtection="1">
      <alignment horizontal="left" vertical="center"/>
    </xf>
    <xf numFmtId="0" fontId="16" fillId="5" borderId="14" xfId="0" applyFont="1" applyFill="1" applyBorder="1" applyAlignment="1" applyProtection="1">
      <alignment vertical="center"/>
    </xf>
    <xf numFmtId="0" fontId="4" fillId="5" borderId="15" xfId="0" applyFont="1" applyFill="1" applyBorder="1" applyAlignment="1" applyProtection="1">
      <alignment vertical="center"/>
    </xf>
    <xf numFmtId="0" fontId="4" fillId="5" borderId="16" xfId="0" applyFont="1" applyFill="1" applyBorder="1" applyAlignment="1" applyProtection="1">
      <alignment vertical="center"/>
    </xf>
    <xf numFmtId="0" fontId="12" fillId="3" borderId="17" xfId="0" applyFont="1" applyFill="1" applyBorder="1" applyAlignment="1" applyProtection="1">
      <alignment vertical="center"/>
    </xf>
    <xf numFmtId="0" fontId="5" fillId="3" borderId="13" xfId="0" applyFont="1" applyFill="1" applyBorder="1" applyAlignment="1" applyProtection="1">
      <alignment vertical="center"/>
    </xf>
    <xf numFmtId="0" fontId="5" fillId="3" borderId="18" xfId="0" applyFont="1" applyFill="1" applyBorder="1" applyAlignment="1" applyProtection="1">
      <alignment vertical="center"/>
    </xf>
    <xf numFmtId="0" fontId="12" fillId="3" borderId="17" xfId="0" applyFont="1" applyFill="1" applyBorder="1" applyAlignment="1" applyProtection="1">
      <alignment horizontal="right" vertical="center" wrapText="1" indent="1"/>
    </xf>
    <xf numFmtId="0" fontId="12" fillId="3" borderId="13" xfId="0" applyFont="1" applyFill="1" applyBorder="1" applyAlignment="1" applyProtection="1">
      <alignment horizontal="center" vertical="center"/>
    </xf>
    <xf numFmtId="0" fontId="12" fillId="3" borderId="18" xfId="0" applyFont="1" applyFill="1" applyBorder="1" applyAlignment="1" applyProtection="1">
      <alignment horizontal="center" vertical="center"/>
    </xf>
    <xf numFmtId="0" fontId="13" fillId="3" borderId="8" xfId="0" applyFont="1" applyFill="1" applyBorder="1" applyAlignment="1" applyProtection="1">
      <alignment horizontal="right" vertical="center" indent="1"/>
    </xf>
    <xf numFmtId="3" fontId="6" fillId="3" borderId="7" xfId="0" applyNumberFormat="1" applyFont="1" applyFill="1" applyBorder="1" applyAlignment="1" applyProtection="1">
      <alignment vertical="center"/>
    </xf>
    <xf numFmtId="0" fontId="6" fillId="3" borderId="9" xfId="0" applyFont="1" applyFill="1" applyBorder="1" applyAlignment="1" applyProtection="1">
      <alignment vertical="center"/>
    </xf>
    <xf numFmtId="0" fontId="6" fillId="3" borderId="10" xfId="0" applyFont="1" applyFill="1" applyBorder="1" applyAlignment="1" applyProtection="1">
      <alignment horizontal="right" vertical="center" indent="1"/>
    </xf>
    <xf numFmtId="0" fontId="6" fillId="3" borderId="11" xfId="0" applyFont="1" applyFill="1" applyBorder="1" applyAlignment="1" applyProtection="1">
      <alignment vertical="center"/>
    </xf>
    <xf numFmtId="0" fontId="6" fillId="3" borderId="12" xfId="0" applyFont="1" applyFill="1" applyBorder="1" applyAlignment="1" applyProtection="1">
      <alignment vertical="center"/>
    </xf>
    <xf numFmtId="0" fontId="13" fillId="3" borderId="10" xfId="0" applyFont="1" applyFill="1" applyBorder="1" applyAlignment="1" applyProtection="1">
      <alignment horizontal="right" vertical="center" indent="1"/>
    </xf>
    <xf numFmtId="3" fontId="6" fillId="3" borderId="11" xfId="0" applyNumberFormat="1" applyFont="1" applyFill="1" applyBorder="1" applyAlignment="1" applyProtection="1">
      <alignment vertical="center"/>
    </xf>
    <xf numFmtId="0" fontId="13" fillId="3" borderId="12" xfId="0" applyFont="1" applyFill="1" applyBorder="1" applyAlignment="1" applyProtection="1">
      <alignment vertical="center"/>
    </xf>
    <xf numFmtId="0" fontId="12" fillId="3" borderId="25" xfId="0" applyFont="1" applyFill="1" applyBorder="1" applyAlignment="1" applyProtection="1">
      <alignment horizontal="right" vertical="center" indent="1"/>
    </xf>
    <xf numFmtId="0" fontId="12" fillId="3" borderId="37" xfId="0" applyFont="1" applyFill="1" applyBorder="1" applyAlignment="1" applyProtection="1">
      <alignment horizontal="right" vertical="center" indent="1"/>
    </xf>
    <xf numFmtId="0" fontId="12" fillId="3" borderId="38" xfId="0" applyFont="1" applyFill="1" applyBorder="1" applyAlignment="1" applyProtection="1">
      <alignment horizontal="right" vertical="center" indent="1"/>
    </xf>
    <xf numFmtId="0" fontId="12" fillId="3" borderId="34" xfId="0" applyFont="1" applyFill="1" applyBorder="1" applyAlignment="1" applyProtection="1">
      <alignment horizontal="right" vertical="center" indent="1"/>
    </xf>
    <xf numFmtId="0" fontId="6" fillId="3" borderId="8" xfId="0" applyFont="1" applyFill="1" applyBorder="1" applyAlignment="1" applyProtection="1">
      <alignment horizontal="right" vertical="center" indent="1"/>
    </xf>
    <xf numFmtId="9" fontId="6" fillId="3" borderId="24" xfId="1" applyFont="1" applyFill="1" applyBorder="1" applyAlignment="1" applyProtection="1">
      <alignment horizontal="right" vertical="center"/>
    </xf>
    <xf numFmtId="9" fontId="6" fillId="3" borderId="35" xfId="1" applyFont="1" applyFill="1" applyBorder="1" applyAlignment="1" applyProtection="1">
      <alignment horizontal="right" vertical="center"/>
    </xf>
    <xf numFmtId="9" fontId="6" fillId="3" borderId="36" xfId="1" applyFont="1" applyFill="1" applyBorder="1" applyAlignment="1" applyProtection="1">
      <alignment horizontal="right" vertical="center"/>
    </xf>
    <xf numFmtId="0" fontId="16" fillId="4" borderId="19" xfId="0" applyFont="1" applyFill="1" applyBorder="1" applyAlignment="1" applyProtection="1">
      <alignment horizontal="left" vertical="center"/>
    </xf>
    <xf numFmtId="0" fontId="4" fillId="4" borderId="20" xfId="0" applyFont="1" applyFill="1" applyBorder="1" applyAlignment="1" applyProtection="1">
      <alignment horizontal="left" vertical="center"/>
    </xf>
    <xf numFmtId="0" fontId="4" fillId="4" borderId="21" xfId="0" applyFont="1" applyFill="1" applyBorder="1" applyAlignment="1" applyProtection="1">
      <alignment horizontal="left" vertical="center"/>
    </xf>
    <xf numFmtId="9" fontId="6" fillId="3" borderId="39" xfId="1" applyFont="1" applyFill="1" applyBorder="1" applyAlignment="1" applyProtection="1">
      <alignment horizontal="right" vertical="center"/>
    </xf>
    <xf numFmtId="9" fontId="6" fillId="3" borderId="40" xfId="1" applyFont="1" applyFill="1" applyBorder="1" applyAlignment="1" applyProtection="1">
      <alignment horizontal="right" vertical="center"/>
    </xf>
    <xf numFmtId="9" fontId="6" fillId="3" borderId="41" xfId="1" applyFont="1" applyFill="1" applyBorder="1" applyAlignment="1" applyProtection="1">
      <alignment horizontal="right" vertic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996633"/>
      <color rgb="FFE4F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7</xdr:col>
      <xdr:colOff>201082</xdr:colOff>
      <xdr:row>8</xdr:row>
      <xdr:rowOff>148167</xdr:rowOff>
    </xdr:from>
    <xdr:to>
      <xdr:col>16</xdr:col>
      <xdr:colOff>610288</xdr:colOff>
      <xdr:row>43</xdr:row>
      <xdr:rowOff>96220</xdr:rowOff>
    </xdr:to>
    <xdr:pic>
      <xdr:nvPicPr>
        <xdr:cNvPr id="9" name="Picture 8">
          <a:extLst>
            <a:ext uri="{FF2B5EF4-FFF2-40B4-BE49-F238E27FC236}">
              <a16:creationId xmlns:a16="http://schemas.microsoft.com/office/drawing/2014/main" id="{F27B452A-1090-E913-D774-44B9D9D12739}"/>
            </a:ext>
          </a:extLst>
        </xdr:cNvPr>
        <xdr:cNvPicPr>
          <a:picLocks noChangeAspect="1"/>
        </xdr:cNvPicPr>
      </xdr:nvPicPr>
      <xdr:blipFill>
        <a:blip xmlns:r="http://schemas.openxmlformats.org/officeDocument/2006/relationships" r:embed="rId1"/>
        <a:stretch>
          <a:fillRect/>
        </a:stretch>
      </xdr:blipFill>
      <xdr:spPr>
        <a:xfrm>
          <a:off x="6582832" y="2317750"/>
          <a:ext cx="12527123" cy="6954220"/>
        </a:xfrm>
        <a:prstGeom prst="rect">
          <a:avLst/>
        </a:prstGeom>
      </xdr:spPr>
    </xdr:pic>
    <xdr:clientData/>
  </xdr:twoCellAnchor>
  <xdr:twoCellAnchor>
    <xdr:from>
      <xdr:col>0</xdr:col>
      <xdr:colOff>348721</xdr:colOff>
      <xdr:row>6</xdr:row>
      <xdr:rowOff>31750</xdr:rowOff>
    </xdr:from>
    <xdr:to>
      <xdr:col>6</xdr:col>
      <xdr:colOff>711729</xdr:colOff>
      <xdr:row>33</xdr:row>
      <xdr:rowOff>158750</xdr:rowOff>
    </xdr:to>
    <xdr:sp macro="" textlink="">
      <xdr:nvSpPr>
        <xdr:cNvPr id="3" name="TextBox 2">
          <a:extLst>
            <a:ext uri="{FF2B5EF4-FFF2-40B4-BE49-F238E27FC236}">
              <a16:creationId xmlns:a16="http://schemas.microsoft.com/office/drawing/2014/main" id="{330A1B0F-2201-617E-1AFD-85C0FB18ABEF}"/>
            </a:ext>
          </a:extLst>
        </xdr:cNvPr>
        <xdr:cNvSpPr txBox="1"/>
      </xdr:nvSpPr>
      <xdr:spPr>
        <a:xfrm>
          <a:off x="348721" y="1820333"/>
          <a:ext cx="5739341" cy="560916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Enter data from your soil</a:t>
          </a:r>
          <a:r>
            <a:rPr lang="en-AU" sz="1100" b="0" i="0" baseline="0">
              <a:solidFill>
                <a:schemeClr val="dk1"/>
              </a:solidFill>
              <a:effectLst/>
              <a:latin typeface="+mn-lt"/>
              <a:ea typeface="+mn-ea"/>
              <a:cs typeface="+mn-cs"/>
            </a:rPr>
            <a:t> test results in the yellow boxes.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0" baseline="0">
              <a:solidFill>
                <a:schemeClr val="dk1"/>
              </a:solidFill>
              <a:effectLst/>
              <a:latin typeface="+mn-lt"/>
              <a:ea typeface="+mn-ea"/>
              <a:cs typeface="+mn-cs"/>
            </a:rPr>
            <a:t>Soil Depth</a:t>
          </a:r>
          <a:r>
            <a:rPr lang="en-AU" sz="1100" b="0" i="0" baseline="0">
              <a:solidFill>
                <a:schemeClr val="dk1"/>
              </a:solidFill>
              <a:effectLst/>
              <a:latin typeface="+mn-lt"/>
              <a:ea typeface="+mn-ea"/>
              <a:cs typeface="+mn-cs"/>
            </a:rPr>
            <a:t>: </a:t>
          </a:r>
          <a:r>
            <a:rPr lang="en-AU"/>
            <a:t>The depth (in meters) at which the soil sample was taken.</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0" baseline="0">
              <a:solidFill>
                <a:schemeClr val="dk1"/>
              </a:solidFill>
              <a:effectLst/>
              <a:latin typeface="+mn-lt"/>
              <a:ea typeface="+mn-ea"/>
              <a:cs typeface="+mn-cs"/>
            </a:rPr>
            <a:t>Bulk Density</a:t>
          </a:r>
          <a:r>
            <a:rPr lang="en-AU" sz="1100" b="0" i="0" baseline="0">
              <a:solidFill>
                <a:schemeClr val="dk1"/>
              </a:solidFill>
              <a:effectLst/>
              <a:latin typeface="+mn-lt"/>
              <a:ea typeface="+mn-ea"/>
              <a:cs typeface="+mn-cs"/>
            </a:rPr>
            <a:t>: </a:t>
          </a:r>
          <a:r>
            <a:rPr lang="en-AU"/>
            <a:t>Enter the bulk density</a:t>
          </a:r>
          <a:r>
            <a:rPr lang="en-AU" sz="1100" b="0" i="0" baseline="0">
              <a:solidFill>
                <a:schemeClr val="dk1"/>
              </a:solidFill>
              <a:effectLst/>
              <a:latin typeface="+mn-lt"/>
              <a:ea typeface="+mn-ea"/>
              <a:cs typeface="+mn-cs"/>
            </a:rPr>
            <a:t> from your soil test results. </a:t>
          </a:r>
          <a:r>
            <a:rPr lang="en-AU"/>
            <a:t>This value represents the weight of dry soil per unit volume, typically given in g/cm³ or t/m³. It includes all soil components—mineral particles, organic matter, and pore spaces. Bulk density can indicate soil compaction, with values greater than 1.6 g/cm³ often leading to restricted root </a:t>
          </a:r>
          <a:r>
            <a:rPr lang="en-AU">
              <a:solidFill>
                <a:sysClr val="windowText" lastClr="000000"/>
              </a:solidFill>
            </a:rPr>
            <a:t>growth and poor water infiltration and holding capacity.</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0" u="none" strike="noStrike">
              <a:solidFill>
                <a:schemeClr val="dk1"/>
              </a:solidFill>
              <a:effectLst/>
              <a:latin typeface="+mn-lt"/>
              <a:ea typeface="+mn-ea"/>
              <a:cs typeface="+mn-cs"/>
            </a:rPr>
            <a:t>Nitrogen Forms</a:t>
          </a:r>
        </a:p>
        <a:p>
          <a:pPr marL="0" marR="0" lvl="0" indent="0" defTabSz="914400" eaLnBrk="1" fontAlgn="auto" latinLnBrk="0" hangingPunct="1">
            <a:lnSpc>
              <a:spcPct val="100000"/>
            </a:lnSpc>
            <a:spcBef>
              <a:spcPts val="0"/>
            </a:spcBef>
            <a:spcAft>
              <a:spcPts val="0"/>
            </a:spcAft>
            <a:buClrTx/>
            <a:buSzTx/>
            <a:buFontTx/>
            <a:buNone/>
            <a:tabLst/>
            <a:defRPr/>
          </a:pPr>
          <a:r>
            <a:rPr lang="en-AU" sz="1100" b="0" i="0" u="none" strike="noStrike">
              <a:solidFill>
                <a:schemeClr val="dk1"/>
              </a:solidFill>
              <a:effectLst/>
              <a:latin typeface="+mn-lt"/>
              <a:ea typeface="+mn-ea"/>
              <a:cs typeface="+mn-cs"/>
            </a:rPr>
            <a:t>The calculator allows you to select the</a:t>
          </a:r>
          <a:r>
            <a:rPr lang="en-AU" sz="1100" b="0" i="0" u="none" strike="noStrike" baseline="0">
              <a:solidFill>
                <a:schemeClr val="dk1"/>
              </a:solidFill>
              <a:effectLst/>
              <a:latin typeface="+mn-lt"/>
              <a:ea typeface="+mn-ea"/>
              <a:cs typeface="+mn-cs"/>
            </a:rPr>
            <a:t> form of nitrogen </a:t>
          </a:r>
          <a:r>
            <a:rPr lang="en-AU" sz="1100" b="0" i="0" u="none" strike="noStrike" baseline="0">
              <a:solidFill>
                <a:sysClr val="windowText" lastClr="000000"/>
              </a:solidFill>
              <a:effectLst/>
              <a:latin typeface="+mn-lt"/>
              <a:ea typeface="+mn-ea"/>
              <a:cs typeface="+mn-cs"/>
            </a:rPr>
            <a:t>as Nitrate-N (NO3-N) and Ammonium-N (NH4-N), or Nitrate (NO3) and Ammonium (NH4). </a:t>
          </a:r>
          <a:r>
            <a:rPr lang="en-AU" sz="1100" b="0" i="0" u="none" strike="noStrike" baseline="0">
              <a:solidFill>
                <a:schemeClr val="dk1"/>
              </a:solidFill>
              <a:effectLst/>
              <a:latin typeface="+mn-lt"/>
              <a:ea typeface="+mn-ea"/>
              <a:cs typeface="+mn-cs"/>
            </a:rPr>
            <a:t>Select the form that has been reported on your soil test results. Most soil tests are reported in Nitrate-N and Ammonium-N.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u="none" strike="noStrike" baseline="0">
              <a:solidFill>
                <a:schemeClr val="dk1"/>
              </a:solidFill>
              <a:effectLst/>
              <a:latin typeface="+mn-lt"/>
              <a:ea typeface="+mn-ea"/>
              <a:cs typeface="+mn-cs"/>
            </a:rPr>
            <a:t>Note:</a:t>
          </a: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Nitrogen, oxygen and hydrogen are chemical elements that can 'team up' to form molecules. </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u="none" strike="noStrike" baseline="0">
              <a:solidFill>
                <a:schemeClr val="dk1"/>
              </a:solidFill>
              <a:effectLst/>
              <a:latin typeface="+mn-lt"/>
              <a:ea typeface="+mn-ea"/>
              <a:cs typeface="+mn-cs"/>
            </a:rPr>
            <a:t>* NO3 is the concentration of nitrate molecules, and NH4 is the concentration of ammonium molecules</a:t>
          </a:r>
        </a:p>
        <a:p>
          <a:pPr marL="0" marR="0" lvl="0" indent="0" defTabSz="914400" eaLnBrk="1" fontAlgn="auto" latinLnBrk="0" hangingPunct="1">
            <a:lnSpc>
              <a:spcPct val="100000"/>
            </a:lnSpc>
            <a:spcBef>
              <a:spcPts val="0"/>
            </a:spcBef>
            <a:spcAft>
              <a:spcPts val="0"/>
            </a:spcAft>
            <a:buClrTx/>
            <a:buSzTx/>
            <a:buFontTx/>
            <a:buNone/>
            <a:tabLst/>
            <a:defRPr/>
          </a:pPr>
          <a:r>
            <a:rPr lang="en-AU" sz="1100" b="0" i="0" u="none" strike="noStrike" baseline="0">
              <a:solidFill>
                <a:schemeClr val="dk1"/>
              </a:solidFill>
              <a:effectLst/>
              <a:latin typeface="+mn-lt"/>
              <a:ea typeface="+mn-ea"/>
              <a:cs typeface="+mn-cs"/>
            </a:rPr>
            <a:t>* Nitrate-N is the concentration of </a:t>
          </a:r>
          <a:r>
            <a:rPr lang="en-AU" sz="1100" b="0" i="0" u="none" strike="noStrike" baseline="0">
              <a:solidFill>
                <a:sysClr val="windowText" lastClr="000000"/>
              </a:solidFill>
              <a:effectLst/>
              <a:latin typeface="+mn-lt"/>
              <a:ea typeface="+mn-ea"/>
              <a:cs typeface="+mn-cs"/>
            </a:rPr>
            <a:t>just nitrogen (N) without the three oxygen (O3), and Ammonium-N </a:t>
          </a:r>
          <a:r>
            <a:rPr lang="en-AU" sz="1100" b="0" i="0" baseline="0">
              <a:solidFill>
                <a:sysClr val="windowText" lastClr="000000"/>
              </a:solidFill>
              <a:effectLst/>
              <a:latin typeface="+mn-lt"/>
              <a:ea typeface="+mn-ea"/>
              <a:cs typeface="+mn-cs"/>
            </a:rPr>
            <a:t>is the concentration of just nitrogen (N) without the four hydrogen (H4). </a:t>
          </a:r>
        </a:p>
        <a:p>
          <a:endParaRPr lang="en-AU" sz="1100" b="1"/>
        </a:p>
        <a:p>
          <a:r>
            <a:rPr lang="en-AU" sz="1100" b="1"/>
            <a:t>Soil C:N ratio</a:t>
          </a:r>
          <a:r>
            <a:rPr lang="en-AU" sz="1100"/>
            <a:t>: </a:t>
          </a:r>
          <a:r>
            <a:rPr lang="en-AU"/>
            <a:t>This ratio indicates the relative amount of carbon (C) to nitrogen (N) in the soil</a:t>
          </a:r>
          <a:r>
            <a:rPr lang="en-AU" sz="1100" baseline="0"/>
            <a:t> </a:t>
          </a:r>
          <a:r>
            <a:rPr lang="en-AU" sz="1100" baseline="0">
              <a:solidFill>
                <a:sysClr val="windowText" lastClr="000000"/>
              </a:solidFill>
            </a:rPr>
            <a:t>sampled. The more carbon in relation to nitrogen, the longer it takes for the organic material to break down.  This will then cause a draw down of soil N from other N pools (not organic matter). </a:t>
          </a:r>
        </a:p>
        <a:p>
          <a:endParaRPr lang="en-AU" sz="1100" baseline="0">
            <a:solidFill>
              <a:srgbClr val="FFFF00"/>
            </a:solidFill>
          </a:endParaRPr>
        </a:p>
        <a:p>
          <a:r>
            <a:rPr lang="en-AU" sz="1100" b="1" baseline="0">
              <a:solidFill>
                <a:sysClr val="windowText" lastClr="000000"/>
              </a:solidFill>
            </a:rPr>
            <a:t>Organic matter</a:t>
          </a:r>
          <a:r>
            <a:rPr lang="en-AU" sz="1100" baseline="0">
              <a:solidFill>
                <a:sysClr val="windowText" lastClr="000000"/>
              </a:solidFill>
            </a:rPr>
            <a:t>: </a:t>
          </a:r>
          <a:r>
            <a:rPr lang="en-AU">
              <a:solidFill>
                <a:sysClr val="windowText" lastClr="000000"/>
              </a:solidFill>
            </a:rPr>
            <a:t>This is a mixture of decomposed plant and animal residues, soil organisms, and organic compounds from soil microbes. If the soil test does not provide an organic matter result, do not use organic carbon % as a substitute. However, if only organic carbon is available, multiply it by 2 to get organic matter. </a:t>
          </a:r>
        </a:p>
        <a:p>
          <a:endParaRPr lang="en-AU" sz="1100" baseline="0"/>
        </a:p>
        <a:p>
          <a:r>
            <a:rPr lang="en-AU" sz="1100" b="1" baseline="0"/>
            <a:t>Soil Type</a:t>
          </a:r>
          <a:r>
            <a:rPr lang="en-AU" sz="1100" b="0" baseline="0"/>
            <a:t>: Select the soil type that most closely represents the soil sampled.</a:t>
          </a:r>
          <a:endParaRPr lang="en-AU" sz="1100" b="1" baseline="0"/>
        </a:p>
        <a:p>
          <a:endParaRPr lang="en-AU" sz="1100"/>
        </a:p>
      </xdr:txBody>
    </xdr:sp>
    <xdr:clientData/>
  </xdr:twoCellAnchor>
  <xdr:twoCellAnchor>
    <xdr:from>
      <xdr:col>1</xdr:col>
      <xdr:colOff>13230</xdr:colOff>
      <xdr:row>34</xdr:row>
      <xdr:rowOff>29103</xdr:rowOff>
    </xdr:from>
    <xdr:to>
      <xdr:col>6</xdr:col>
      <xdr:colOff>714375</xdr:colOff>
      <xdr:row>48</xdr:row>
      <xdr:rowOff>68792</xdr:rowOff>
    </xdr:to>
    <xdr:sp macro="" textlink="">
      <xdr:nvSpPr>
        <xdr:cNvPr id="5" name="TextBox 4">
          <a:extLst>
            <a:ext uri="{FF2B5EF4-FFF2-40B4-BE49-F238E27FC236}">
              <a16:creationId xmlns:a16="http://schemas.microsoft.com/office/drawing/2014/main" id="{2ED8ABBC-8892-4541-9E97-832777423087}"/>
            </a:ext>
          </a:extLst>
        </xdr:cNvPr>
        <xdr:cNvSpPr txBox="1"/>
      </xdr:nvSpPr>
      <xdr:spPr>
        <a:xfrm>
          <a:off x="362480" y="7490353"/>
          <a:ext cx="5728228" cy="27066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mn-lt"/>
            </a:rPr>
            <a:t>This section estimates the amounts of organic matter and its key components (C, N, P, S) based on the soil test results and standard conversion factors.</a:t>
          </a:r>
        </a:p>
        <a:p>
          <a:endParaRPr lang="en-AU" sz="1100">
            <a:latin typeface="+mn-lt"/>
          </a:endParaRPr>
        </a:p>
        <a:p>
          <a:r>
            <a:rPr lang="en-AU" sz="1100" b="1">
              <a:latin typeface="+mn-lt"/>
            </a:rPr>
            <a:t>Organic Matter:</a:t>
          </a:r>
          <a:r>
            <a:rPr lang="en-AU" sz="1100">
              <a:latin typeface="+mn-lt"/>
            </a:rPr>
            <a:t> Calculated using the percentage of organic matter from the soil test, along with bulk density and soil depth.</a:t>
          </a:r>
        </a:p>
        <a:p>
          <a:endParaRPr lang="en-AU" sz="11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latin typeface="+mn-lt"/>
            </a:rPr>
            <a:t>Organic Carbon:</a:t>
          </a:r>
          <a:r>
            <a:rPr lang="en-AU" sz="1100">
              <a:latin typeface="+mn-lt"/>
            </a:rPr>
            <a:t> Derived from organic matter using a conversion </a:t>
          </a:r>
          <a:r>
            <a:rPr lang="en-AU" sz="1100">
              <a:solidFill>
                <a:sysClr val="windowText" lastClr="000000"/>
              </a:solidFill>
              <a:latin typeface="+mn-lt"/>
            </a:rPr>
            <a:t>factor of 2 (because organic matter in the topsoil contains approximately 50% carbon). </a:t>
          </a:r>
          <a:r>
            <a:rPr lang="en-AU" sz="1100">
              <a:solidFill>
                <a:schemeClr val="dk1"/>
              </a:solidFill>
              <a:effectLst/>
              <a:latin typeface="+mn-lt"/>
              <a:ea typeface="+mn-ea"/>
              <a:cs typeface="+mn-cs"/>
            </a:rPr>
            <a:t>Most labs</a:t>
          </a:r>
          <a:r>
            <a:rPr lang="en-AU" sz="1100" baseline="0">
              <a:solidFill>
                <a:schemeClr val="dk1"/>
              </a:solidFill>
              <a:effectLst/>
              <a:latin typeface="+mn-lt"/>
              <a:ea typeface="+mn-ea"/>
              <a:cs typeface="+mn-cs"/>
            </a:rPr>
            <a:t> measure total carbon (TC) which includes non-organic carbon (e.g. carbonate and bicarbonate). On request, total organic carbon (TOC) can be measured. </a:t>
          </a:r>
          <a:endParaRPr lang="en-AU">
            <a:effectLst/>
          </a:endParaRPr>
        </a:p>
        <a:p>
          <a:endParaRPr lang="en-AU" sz="1100">
            <a:latin typeface="+mn-lt"/>
          </a:endParaRPr>
        </a:p>
        <a:p>
          <a:r>
            <a:rPr lang="en-AU" sz="1100" b="1">
              <a:latin typeface="+mn-lt"/>
            </a:rPr>
            <a:t>Organic Nitrogen:</a:t>
          </a:r>
          <a:r>
            <a:rPr lang="en-AU" sz="1100">
              <a:latin typeface="+mn-lt"/>
            </a:rPr>
            <a:t> Calculated based on the C:N</a:t>
          </a:r>
          <a:r>
            <a:rPr lang="en-AU" sz="1100" baseline="0">
              <a:latin typeface="+mn-lt"/>
            </a:rPr>
            <a:t> </a:t>
          </a:r>
          <a:r>
            <a:rPr lang="en-AU" sz="1100">
              <a:latin typeface="+mn-lt"/>
            </a:rPr>
            <a:t>ratio and estimated organic carbon levels. </a:t>
          </a:r>
          <a:br>
            <a:rPr lang="en-AU" sz="1100">
              <a:latin typeface="+mn-lt"/>
            </a:rPr>
          </a:br>
          <a:endParaRPr lang="en-AU" sz="1100">
            <a:latin typeface="+mn-lt"/>
          </a:endParaRPr>
        </a:p>
        <a:p>
          <a:r>
            <a:rPr lang="en-AU" sz="1100" b="1">
              <a:latin typeface="+mn-lt"/>
            </a:rPr>
            <a:t>Organic Phosphorus &amp; Sulphur:</a:t>
          </a:r>
          <a:r>
            <a:rPr lang="en-AU" sz="1100">
              <a:latin typeface="+mn-lt"/>
            </a:rPr>
            <a:t> Estimated using standard ratios of organic matter containing C:N:P:</a:t>
          </a:r>
          <a:r>
            <a:rPr lang="en-AU" sz="1100" baseline="0">
              <a:latin typeface="+mn-lt"/>
            </a:rPr>
            <a:t>S </a:t>
          </a:r>
          <a:r>
            <a:rPr lang="en-AU" sz="1100">
              <a:latin typeface="+mn-lt"/>
            </a:rPr>
            <a:t>in the ratio of 100 : 10 : 1.5 : 1.5.</a:t>
          </a:r>
        </a:p>
      </xdr:txBody>
    </xdr:sp>
    <xdr:clientData/>
  </xdr:twoCellAnchor>
  <xdr:twoCellAnchor>
    <xdr:from>
      <xdr:col>6</xdr:col>
      <xdr:colOff>703262</xdr:colOff>
      <xdr:row>4</xdr:row>
      <xdr:rowOff>117475</xdr:rowOff>
    </xdr:from>
    <xdr:to>
      <xdr:col>7</xdr:col>
      <xdr:colOff>476250</xdr:colOff>
      <xdr:row>18</xdr:row>
      <xdr:rowOff>0</xdr:rowOff>
    </xdr:to>
    <xdr:cxnSp macro="">
      <xdr:nvCxnSpPr>
        <xdr:cNvPr id="7" name="Straight Arrow Connector 6">
          <a:extLst>
            <a:ext uri="{FF2B5EF4-FFF2-40B4-BE49-F238E27FC236}">
              <a16:creationId xmlns:a16="http://schemas.microsoft.com/office/drawing/2014/main" id="{DA29C91B-02DD-9EA5-A6C9-0C2354EE1958}"/>
            </a:ext>
            <a:ext uri="{147F2762-F138-4A5C-976F-8EAC2B608ADB}">
              <a16:predDERef xmlns:a16="http://schemas.microsoft.com/office/drawing/2014/main" pred="{2ED8ABBC-8892-4541-9E97-832777423087}"/>
            </a:ext>
          </a:extLst>
        </xdr:cNvPr>
        <xdr:cNvCxnSpPr>
          <a:endCxn id="13" idx="3"/>
          <a:extLst>
            <a:ext uri="{5F17804C-33F3-41E3-A699-7DCFA2EF7971}">
              <a16:cxnDERefs xmlns:a16="http://schemas.microsoft.com/office/drawing/2014/main" st="{00000000-0000-0000-0000-000000000000}" end="{6BD348C8-C6B1-4B69-94C6-37A9433EF732}"/>
            </a:ext>
          </a:extLst>
        </xdr:cNvCxnSpPr>
      </xdr:nvCxnSpPr>
      <xdr:spPr>
        <a:xfrm flipH="1" flipV="1">
          <a:off x="6092825" y="1530350"/>
          <a:ext cx="781050" cy="2565400"/>
        </a:xfrm>
        <a:prstGeom prst="straightConnector1">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711729</xdr:colOff>
      <xdr:row>20</xdr:row>
      <xdr:rowOff>105834</xdr:rowOff>
    </xdr:from>
    <xdr:to>
      <xdr:col>7</xdr:col>
      <xdr:colOff>476250</xdr:colOff>
      <xdr:row>22</xdr:row>
      <xdr:rowOff>198438</xdr:rowOff>
    </xdr:to>
    <xdr:cxnSp macro="">
      <xdr:nvCxnSpPr>
        <xdr:cNvPr id="8" name="Straight Arrow Connector 7">
          <a:extLst>
            <a:ext uri="{FF2B5EF4-FFF2-40B4-BE49-F238E27FC236}">
              <a16:creationId xmlns:a16="http://schemas.microsoft.com/office/drawing/2014/main" id="{E525A21B-CD96-458A-B653-46D73960C6A5}"/>
            </a:ext>
          </a:extLst>
        </xdr:cNvPr>
        <xdr:cNvCxnSpPr>
          <a:endCxn id="3" idx="3"/>
        </xdr:cNvCxnSpPr>
      </xdr:nvCxnSpPr>
      <xdr:spPr>
        <a:xfrm flipH="1" flipV="1">
          <a:off x="6088062" y="4624917"/>
          <a:ext cx="769938" cy="515938"/>
        </a:xfrm>
        <a:prstGeom prst="straightConnector1">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714375</xdr:colOff>
      <xdr:row>32</xdr:row>
      <xdr:rowOff>31750</xdr:rowOff>
    </xdr:from>
    <xdr:to>
      <xdr:col>7</xdr:col>
      <xdr:colOff>486833</xdr:colOff>
      <xdr:row>41</xdr:row>
      <xdr:rowOff>48948</xdr:rowOff>
    </xdr:to>
    <xdr:cxnSp macro="">
      <xdr:nvCxnSpPr>
        <xdr:cNvPr id="12" name="Straight Arrow Connector 11">
          <a:extLst>
            <a:ext uri="{FF2B5EF4-FFF2-40B4-BE49-F238E27FC236}">
              <a16:creationId xmlns:a16="http://schemas.microsoft.com/office/drawing/2014/main" id="{03BA3B66-C8D1-42EF-8421-ABEE84D82491}"/>
            </a:ext>
          </a:extLst>
        </xdr:cNvPr>
        <xdr:cNvCxnSpPr>
          <a:endCxn id="5" idx="3"/>
        </xdr:cNvCxnSpPr>
      </xdr:nvCxnSpPr>
      <xdr:spPr>
        <a:xfrm flipH="1">
          <a:off x="6090708" y="7090833"/>
          <a:ext cx="777875" cy="1752865"/>
        </a:xfrm>
        <a:prstGeom prst="straightConnector1">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17</xdr:col>
      <xdr:colOff>142875</xdr:colOff>
      <xdr:row>20</xdr:row>
      <xdr:rowOff>171450</xdr:rowOff>
    </xdr:from>
    <xdr:to>
      <xdr:col>23</xdr:col>
      <xdr:colOff>361950</xdr:colOff>
      <xdr:row>24</xdr:row>
      <xdr:rowOff>31750</xdr:rowOff>
    </xdr:to>
    <xdr:sp macro="" textlink="">
      <xdr:nvSpPr>
        <xdr:cNvPr id="14" name="TextBox 13">
          <a:extLst>
            <a:ext uri="{FF2B5EF4-FFF2-40B4-BE49-F238E27FC236}">
              <a16:creationId xmlns:a16="http://schemas.microsoft.com/office/drawing/2014/main" id="{17A70EF6-CF8C-46D2-B1D5-F048A99F13BE}"/>
            </a:ext>
            <a:ext uri="{147F2762-F138-4A5C-976F-8EAC2B608ADB}">
              <a16:predDERef xmlns:a16="http://schemas.microsoft.com/office/drawing/2014/main" pred="{03BA3B66-C8D1-42EF-8421-ABEE84D82491}"/>
            </a:ext>
          </a:extLst>
        </xdr:cNvPr>
        <xdr:cNvSpPr txBox="1"/>
      </xdr:nvSpPr>
      <xdr:spPr>
        <a:xfrm>
          <a:off x="17375188" y="4679950"/>
          <a:ext cx="3886200" cy="685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 calculator uses approximate</a:t>
          </a:r>
          <a:r>
            <a:rPr lang="en-AU" sz="1100" baseline="0"/>
            <a:t> percentage of nutrients mineralised annually under different soil types, assuming soil moisture and temperature are not limiting factors.</a:t>
          </a:r>
          <a:endParaRPr lang="en-AU" sz="1100"/>
        </a:p>
      </xdr:txBody>
    </xdr:sp>
    <xdr:clientData/>
  </xdr:twoCellAnchor>
  <xdr:twoCellAnchor>
    <xdr:from>
      <xdr:col>1</xdr:col>
      <xdr:colOff>7937</xdr:colOff>
      <xdr:row>3</xdr:row>
      <xdr:rowOff>74612</xdr:rowOff>
    </xdr:from>
    <xdr:to>
      <xdr:col>6</xdr:col>
      <xdr:colOff>703262</xdr:colOff>
      <xdr:row>5</xdr:row>
      <xdr:rowOff>160337</xdr:rowOff>
    </xdr:to>
    <xdr:sp macro="" textlink="">
      <xdr:nvSpPr>
        <xdr:cNvPr id="13" name="TextBox 12">
          <a:extLst>
            <a:ext uri="{FF2B5EF4-FFF2-40B4-BE49-F238E27FC236}">
              <a16:creationId xmlns:a16="http://schemas.microsoft.com/office/drawing/2014/main" id="{6BD348C8-C6B1-4B69-94C6-37A9433EF732}"/>
            </a:ext>
            <a:ext uri="{147F2762-F138-4A5C-976F-8EAC2B608ADB}">
              <a16:predDERef xmlns:a16="http://schemas.microsoft.com/office/drawing/2014/main" pred="{17A70EF6-CF8C-46D2-B1D5-F048A99F13BE}"/>
            </a:ext>
          </a:extLst>
        </xdr:cNvPr>
        <xdr:cNvSpPr txBox="1"/>
      </xdr:nvSpPr>
      <xdr:spPr>
        <a:xfrm>
          <a:off x="357187" y="1296987"/>
          <a:ext cx="5735638" cy="4667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mn-lt"/>
              <a:ea typeface="+mn-lt"/>
              <a:cs typeface="+mn-lt"/>
            </a:rPr>
            <a:t>This section calculates the amount of soil (in t/ha) using the bulk density and soil</a:t>
          </a:r>
          <a:r>
            <a:rPr lang="en-US" sz="1100" baseline="0">
              <a:solidFill>
                <a:schemeClr val="dk1"/>
              </a:solidFill>
              <a:latin typeface="+mn-lt"/>
              <a:ea typeface="+mn-lt"/>
              <a:cs typeface="+mn-lt"/>
            </a:rPr>
            <a:t> depth data</a:t>
          </a:r>
          <a:r>
            <a:rPr lang="en-US" sz="1100">
              <a:solidFill>
                <a:schemeClr val="dk1"/>
              </a:solidFill>
              <a:latin typeface="+mn-lt"/>
              <a:ea typeface="+mn-lt"/>
              <a:cs typeface="+mn-lt"/>
            </a:rPr>
            <a:t>,</a:t>
          </a:r>
          <a:r>
            <a:rPr lang="en-US" sz="1100" baseline="0">
              <a:solidFill>
                <a:schemeClr val="dk1"/>
              </a:solidFill>
              <a:latin typeface="+mn-lt"/>
              <a:ea typeface="+mn-lt"/>
              <a:cs typeface="+mn-lt"/>
            </a:rPr>
            <a:t> entered into the cells highlighted in yellow, in Box 1</a:t>
          </a:r>
          <a:r>
            <a:rPr lang="en-US" sz="1100">
              <a:solidFill>
                <a:schemeClr val="dk1"/>
              </a:solidFill>
              <a:latin typeface="+mn-lt"/>
              <a:ea typeface="+mn-lt"/>
              <a:cs typeface="+mn-lt"/>
            </a:rPr>
            <a:t>. </a:t>
          </a:r>
        </a:p>
      </xdr:txBody>
    </xdr:sp>
    <xdr:clientData/>
  </xdr:twoCellAnchor>
  <xdr:twoCellAnchor>
    <xdr:from>
      <xdr:col>16</xdr:col>
      <xdr:colOff>359833</xdr:colOff>
      <xdr:row>21</xdr:row>
      <xdr:rowOff>42333</xdr:rowOff>
    </xdr:from>
    <xdr:to>
      <xdr:col>17</xdr:col>
      <xdr:colOff>142875</xdr:colOff>
      <xdr:row>22</xdr:row>
      <xdr:rowOff>101600</xdr:rowOff>
    </xdr:to>
    <xdr:cxnSp macro="">
      <xdr:nvCxnSpPr>
        <xdr:cNvPr id="20" name="Straight Arrow Connector 19">
          <a:extLst>
            <a:ext uri="{FF2B5EF4-FFF2-40B4-BE49-F238E27FC236}">
              <a16:creationId xmlns:a16="http://schemas.microsoft.com/office/drawing/2014/main" id="{4348C0E5-844F-4131-8C0E-51A649A84E19}"/>
            </a:ext>
            <a:ext uri="{147F2762-F138-4A5C-976F-8EAC2B608ADB}">
              <a16:predDERef xmlns:a16="http://schemas.microsoft.com/office/drawing/2014/main" pred="{6BD348C8-C6B1-4B69-94C6-37A9433EF732}"/>
            </a:ext>
          </a:extLst>
        </xdr:cNvPr>
        <xdr:cNvCxnSpPr>
          <a:endCxn id="14" idx="1"/>
          <a:extLst>
            <a:ext uri="{5F17804C-33F3-41E3-A699-7DCFA2EF7971}">
              <a16:cxnDERefs xmlns:a16="http://schemas.microsoft.com/office/drawing/2014/main" st="{00000000-0000-0000-0000-000000000000}" end="{17A70EF6-CF8C-46D2-B1D5-F048A99F13BE}"/>
            </a:ext>
          </a:extLst>
        </xdr:cNvCxnSpPr>
      </xdr:nvCxnSpPr>
      <xdr:spPr>
        <a:xfrm>
          <a:off x="18859500" y="4773083"/>
          <a:ext cx="396875" cy="270934"/>
        </a:xfrm>
        <a:prstGeom prst="straightConnector1">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17</xdr:col>
      <xdr:colOff>123825</xdr:colOff>
      <xdr:row>17</xdr:row>
      <xdr:rowOff>19050</xdr:rowOff>
    </xdr:from>
    <xdr:to>
      <xdr:col>23</xdr:col>
      <xdr:colOff>352425</xdr:colOff>
      <xdr:row>20</xdr:row>
      <xdr:rowOff>104775</xdr:rowOff>
    </xdr:to>
    <xdr:sp macro="" textlink="">
      <xdr:nvSpPr>
        <xdr:cNvPr id="23" name="TextBox 22">
          <a:extLst>
            <a:ext uri="{FF2B5EF4-FFF2-40B4-BE49-F238E27FC236}">
              <a16:creationId xmlns:a16="http://schemas.microsoft.com/office/drawing/2014/main" id="{1EE1F021-1CB8-4D56-AE07-583C2E037782}"/>
            </a:ext>
            <a:ext uri="{147F2762-F138-4A5C-976F-8EAC2B608ADB}">
              <a16:predDERef xmlns:a16="http://schemas.microsoft.com/office/drawing/2014/main" pred="{4348C0E5-844F-4131-8C0E-51A649A84E19}"/>
            </a:ext>
          </a:extLst>
        </xdr:cNvPr>
        <xdr:cNvSpPr txBox="1"/>
      </xdr:nvSpPr>
      <xdr:spPr>
        <a:xfrm>
          <a:off x="17364075" y="3752850"/>
          <a:ext cx="3886200" cy="628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mn-lt"/>
              <a:ea typeface="+mn-lt"/>
              <a:cs typeface="+mn-lt"/>
            </a:rPr>
            <a:t>The calculator uses approximate ratios of Carbon, Nitrogen, Phosphorus, and Sulphur found in organic matter to estimate nutrient availability.</a:t>
          </a:r>
        </a:p>
      </xdr:txBody>
    </xdr:sp>
    <xdr:clientData/>
  </xdr:twoCellAnchor>
  <xdr:twoCellAnchor>
    <xdr:from>
      <xdr:col>16</xdr:col>
      <xdr:colOff>349250</xdr:colOff>
      <xdr:row>18</xdr:row>
      <xdr:rowOff>167746</xdr:rowOff>
    </xdr:from>
    <xdr:to>
      <xdr:col>17</xdr:col>
      <xdr:colOff>123825</xdr:colOff>
      <xdr:row>19</xdr:row>
      <xdr:rowOff>10583</xdr:rowOff>
    </xdr:to>
    <xdr:cxnSp macro="">
      <xdr:nvCxnSpPr>
        <xdr:cNvPr id="24" name="Straight Arrow Connector 23">
          <a:extLst>
            <a:ext uri="{FF2B5EF4-FFF2-40B4-BE49-F238E27FC236}">
              <a16:creationId xmlns:a16="http://schemas.microsoft.com/office/drawing/2014/main" id="{DFA75A57-2487-4D0C-B4BF-9C3F2E5532A5}"/>
            </a:ext>
            <a:ext uri="{147F2762-F138-4A5C-976F-8EAC2B608ADB}">
              <a16:predDERef xmlns:a16="http://schemas.microsoft.com/office/drawing/2014/main" pred="{1EE1F021-1CB8-4D56-AE07-583C2E037782}"/>
            </a:ext>
          </a:extLst>
        </xdr:cNvPr>
        <xdr:cNvCxnSpPr>
          <a:endCxn id="23" idx="1"/>
          <a:extLst>
            <a:ext uri="{5F17804C-33F3-41E3-A699-7DCFA2EF7971}">
              <a16:cxnDERefs xmlns:a16="http://schemas.microsoft.com/office/drawing/2014/main" st="{00000000-0000-0000-0000-000000000000}" end="{1EE1F021-1CB8-4D56-AE07-583C2E037782}"/>
            </a:ext>
          </a:extLst>
        </xdr:cNvCxnSpPr>
      </xdr:nvCxnSpPr>
      <xdr:spPr>
        <a:xfrm flipV="1">
          <a:off x="18848917" y="4263496"/>
          <a:ext cx="388408" cy="54504"/>
        </a:xfrm>
        <a:prstGeom prst="straightConnector1">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17</xdr:col>
      <xdr:colOff>180975</xdr:colOff>
      <xdr:row>33</xdr:row>
      <xdr:rowOff>114300</xdr:rowOff>
    </xdr:from>
    <xdr:to>
      <xdr:col>23</xdr:col>
      <xdr:colOff>381001</xdr:colOff>
      <xdr:row>37</xdr:row>
      <xdr:rowOff>0</xdr:rowOff>
    </xdr:to>
    <xdr:sp macro="" textlink="">
      <xdr:nvSpPr>
        <xdr:cNvPr id="28" name="TextBox 27">
          <a:extLst>
            <a:ext uri="{FF2B5EF4-FFF2-40B4-BE49-F238E27FC236}">
              <a16:creationId xmlns:a16="http://schemas.microsoft.com/office/drawing/2014/main" id="{10F69711-DE85-43CD-BE62-490007D0AAA9}"/>
            </a:ext>
          </a:extLst>
        </xdr:cNvPr>
        <xdr:cNvSpPr txBox="1"/>
      </xdr:nvSpPr>
      <xdr:spPr>
        <a:xfrm>
          <a:off x="20697825" y="5638800"/>
          <a:ext cx="4371976" cy="609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Approximate</a:t>
          </a:r>
          <a:r>
            <a:rPr lang="en-AU" sz="1100" baseline="0"/>
            <a:t> amount of nutrients mineralised annually </a:t>
          </a:r>
          <a:r>
            <a:rPr lang="en-AU" sz="1100" baseline="0">
              <a:solidFill>
                <a:schemeClr val="dk1"/>
              </a:solidFill>
              <a:effectLst/>
              <a:latin typeface="+mn-lt"/>
              <a:ea typeface="+mn-ea"/>
              <a:cs typeface="+mn-cs"/>
            </a:rPr>
            <a:t>assuming soil moisture and temperature are not limiting factors. </a:t>
          </a:r>
          <a:r>
            <a:rPr lang="en-AU"/>
            <a:t>This calculation is based on the soil type selected in step 1.</a:t>
          </a:r>
          <a:endParaRPr lang="en-AU" sz="1100"/>
        </a:p>
      </xdr:txBody>
    </xdr:sp>
    <xdr:clientData/>
  </xdr:twoCellAnchor>
  <xdr:twoCellAnchor>
    <xdr:from>
      <xdr:col>14</xdr:col>
      <xdr:colOff>349250</xdr:colOff>
      <xdr:row>33</xdr:row>
      <xdr:rowOff>116417</xdr:rowOff>
    </xdr:from>
    <xdr:to>
      <xdr:col>17</xdr:col>
      <xdr:colOff>180975</xdr:colOff>
      <xdr:row>35</xdr:row>
      <xdr:rowOff>57150</xdr:rowOff>
    </xdr:to>
    <xdr:cxnSp macro="">
      <xdr:nvCxnSpPr>
        <xdr:cNvPr id="29" name="Straight Arrow Connector 28">
          <a:extLst>
            <a:ext uri="{FF2B5EF4-FFF2-40B4-BE49-F238E27FC236}">
              <a16:creationId xmlns:a16="http://schemas.microsoft.com/office/drawing/2014/main" id="{52245565-FEDB-4DB6-8254-E807A4A7D792}"/>
            </a:ext>
          </a:extLst>
        </xdr:cNvPr>
        <xdr:cNvCxnSpPr>
          <a:endCxn id="28" idx="1"/>
        </xdr:cNvCxnSpPr>
      </xdr:nvCxnSpPr>
      <xdr:spPr>
        <a:xfrm>
          <a:off x="17621250" y="7387167"/>
          <a:ext cx="1673225" cy="321733"/>
        </a:xfrm>
        <a:prstGeom prst="straightConnector1">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21700</xdr:colOff>
      <xdr:row>48</xdr:row>
      <xdr:rowOff>173567</xdr:rowOff>
    </xdr:from>
    <xdr:to>
      <xdr:col>6</xdr:col>
      <xdr:colOff>724961</xdr:colOff>
      <xdr:row>52</xdr:row>
      <xdr:rowOff>21167</xdr:rowOff>
    </xdr:to>
    <xdr:sp macro="" textlink="">
      <xdr:nvSpPr>
        <xdr:cNvPr id="31" name="TextBox 30">
          <a:extLst>
            <a:ext uri="{FF2B5EF4-FFF2-40B4-BE49-F238E27FC236}">
              <a16:creationId xmlns:a16="http://schemas.microsoft.com/office/drawing/2014/main" id="{325C44FF-8987-49D4-860E-46E69D4ACE97}"/>
            </a:ext>
            <a:ext uri="{147F2762-F138-4A5C-976F-8EAC2B608ADB}">
              <a16:predDERef xmlns:a16="http://schemas.microsoft.com/office/drawing/2014/main" pred="{52245565-FEDB-4DB6-8254-E807A4A7D792}"/>
            </a:ext>
          </a:extLst>
        </xdr:cNvPr>
        <xdr:cNvSpPr txBox="1"/>
      </xdr:nvSpPr>
      <xdr:spPr>
        <a:xfrm>
          <a:off x="370950" y="10301817"/>
          <a:ext cx="5730344" cy="6201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mn-lt"/>
              <a:ea typeface="+mn-lt"/>
              <a:cs typeface="+mn-lt"/>
            </a:rPr>
            <a:t>This section provides the amount of nitrogen already in a plant-available form in your soil. The results are calculated using the nitrate and ammonium levels </a:t>
          </a:r>
          <a:r>
            <a:rPr lang="en-US" sz="1100">
              <a:solidFill>
                <a:schemeClr val="dk1"/>
              </a:solidFill>
              <a:effectLst/>
              <a:latin typeface="+mn-lt"/>
              <a:ea typeface="+mn-ea"/>
              <a:cs typeface="+mn-cs"/>
            </a:rPr>
            <a:t>from the soil test</a:t>
          </a:r>
          <a:r>
            <a:rPr lang="en-US" sz="1100">
              <a:solidFill>
                <a:schemeClr val="dk1"/>
              </a:solidFill>
              <a:latin typeface="+mn-lt"/>
              <a:ea typeface="+mn-lt"/>
              <a:cs typeface="+mn-lt"/>
            </a:rPr>
            <a:t>, bulk density entered, and the depth of soil sampling.</a:t>
          </a:r>
        </a:p>
      </xdr:txBody>
    </xdr:sp>
    <xdr:clientData/>
  </xdr:twoCellAnchor>
  <xdr:twoCellAnchor>
    <xdr:from>
      <xdr:col>6</xdr:col>
      <xdr:colOff>724961</xdr:colOff>
      <xdr:row>39</xdr:row>
      <xdr:rowOff>74083</xdr:rowOff>
    </xdr:from>
    <xdr:to>
      <xdr:col>7</xdr:col>
      <xdr:colOff>476250</xdr:colOff>
      <xdr:row>50</xdr:row>
      <xdr:rowOff>102659</xdr:rowOff>
    </xdr:to>
    <xdr:cxnSp macro="">
      <xdr:nvCxnSpPr>
        <xdr:cNvPr id="32" name="Straight Arrow Connector 31">
          <a:extLst>
            <a:ext uri="{FF2B5EF4-FFF2-40B4-BE49-F238E27FC236}">
              <a16:creationId xmlns:a16="http://schemas.microsoft.com/office/drawing/2014/main" id="{45D768E6-3DEB-44AB-9658-007E0BD72234}"/>
            </a:ext>
            <a:ext uri="{147F2762-F138-4A5C-976F-8EAC2B608ADB}">
              <a16:predDERef xmlns:a16="http://schemas.microsoft.com/office/drawing/2014/main" pred="{325C44FF-8987-49D4-860E-46E69D4ACE97}"/>
            </a:ext>
          </a:extLst>
        </xdr:cNvPr>
        <xdr:cNvCxnSpPr>
          <a:endCxn id="31" idx="3"/>
          <a:extLst>
            <a:ext uri="{5F17804C-33F3-41E3-A699-7DCFA2EF7971}">
              <a16:cxnDERefs xmlns:a16="http://schemas.microsoft.com/office/drawing/2014/main" st="{00000000-0000-0000-0000-000000000000}" end="{325C44FF-8987-49D4-860E-46E69D4ACE97}"/>
            </a:ext>
          </a:extLst>
        </xdr:cNvCxnSpPr>
      </xdr:nvCxnSpPr>
      <xdr:spPr>
        <a:xfrm flipH="1">
          <a:off x="6101294" y="8487833"/>
          <a:ext cx="756706" cy="2124076"/>
        </a:xfrm>
        <a:prstGeom prst="straightConnector1">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754592</xdr:colOff>
      <xdr:row>46</xdr:row>
      <xdr:rowOff>116417</xdr:rowOff>
    </xdr:from>
    <xdr:to>
      <xdr:col>8</xdr:col>
      <xdr:colOff>21167</xdr:colOff>
      <xdr:row>58</xdr:row>
      <xdr:rowOff>191382</xdr:rowOff>
    </xdr:to>
    <xdr:cxnSp macro="">
      <xdr:nvCxnSpPr>
        <xdr:cNvPr id="38" name="Straight Arrow Connector 37">
          <a:extLst>
            <a:ext uri="{FF2B5EF4-FFF2-40B4-BE49-F238E27FC236}">
              <a16:creationId xmlns:a16="http://schemas.microsoft.com/office/drawing/2014/main" id="{531796FD-B3FB-4DA5-A961-A217DC2BF094}"/>
            </a:ext>
            <a:ext uri="{147F2762-F138-4A5C-976F-8EAC2B608ADB}">
              <a16:predDERef xmlns:a16="http://schemas.microsoft.com/office/drawing/2014/main" pred="{45D768E6-3DEB-44AB-9658-007E0BD72234}"/>
            </a:ext>
          </a:extLst>
        </xdr:cNvPr>
        <xdr:cNvCxnSpPr>
          <a:endCxn id="40" idx="3"/>
          <a:extLst>
            <a:ext uri="{5F17804C-33F3-41E3-A699-7DCFA2EF7971}">
              <a16:cxnDERefs xmlns:a16="http://schemas.microsoft.com/office/drawing/2014/main" st="{00000000-0000-0000-0000-000000000000}" end="{F721ED32-6FE6-4A29-AE8A-2AAA4BD4B642}"/>
            </a:ext>
          </a:extLst>
        </xdr:cNvCxnSpPr>
      </xdr:nvCxnSpPr>
      <xdr:spPr>
        <a:xfrm flipH="1">
          <a:off x="6130925" y="9863667"/>
          <a:ext cx="885825" cy="2424465"/>
        </a:xfrm>
        <a:prstGeom prst="straightConnector1">
          <a:avLst/>
        </a:prstGeom>
        <a:ln w="1270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24342</xdr:colOff>
      <xdr:row>52</xdr:row>
      <xdr:rowOff>100543</xdr:rowOff>
    </xdr:from>
    <xdr:to>
      <xdr:col>6</xdr:col>
      <xdr:colOff>754592</xdr:colOff>
      <xdr:row>65</xdr:row>
      <xdr:rowOff>112888</xdr:rowOff>
    </xdr:to>
    <xdr:sp macro="" textlink="">
      <xdr:nvSpPr>
        <xdr:cNvPr id="40" name="TextBox 39">
          <a:extLst>
            <a:ext uri="{FF2B5EF4-FFF2-40B4-BE49-F238E27FC236}">
              <a16:creationId xmlns:a16="http://schemas.microsoft.com/office/drawing/2014/main" id="{F721ED32-6FE6-4A29-AE8A-2AAA4BD4B642}"/>
            </a:ext>
            <a:ext uri="{147F2762-F138-4A5C-976F-8EAC2B608ADB}">
              <a16:predDERef xmlns:a16="http://schemas.microsoft.com/office/drawing/2014/main" pred="{531796FD-B3FB-4DA5-A961-A217DC2BF094}"/>
            </a:ext>
          </a:extLst>
        </xdr:cNvPr>
        <xdr:cNvSpPr txBox="1"/>
      </xdr:nvSpPr>
      <xdr:spPr>
        <a:xfrm>
          <a:off x="373592" y="11001376"/>
          <a:ext cx="5757333" cy="25735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mn-lt"/>
            </a:rPr>
            <a:t>When using the calculator to determine the amount of nitrogen available in soil, it is important to consider the different forms in which nitrogen may be reported on the soil test. Results can be reported either as the total amount of the nitrate and ammonium compounds present in the soil (NO3 and NH4) or, more commonly, as the amount of nitrogen those compounds contain (Nitrate-N and Ammonium-N). </a:t>
          </a:r>
        </a:p>
        <a:p>
          <a:endParaRPr lang="en-AU" sz="1100">
            <a:latin typeface="+mn-lt"/>
          </a:endParaRPr>
        </a:p>
        <a:p>
          <a:r>
            <a:rPr lang="en-AU" sz="1100">
              <a:latin typeface="+mn-lt"/>
            </a:rPr>
            <a:t>Most soil tests report nitrogen in the form of Nitrate-N and Ammonium-N because this format directly indicates the amount of nitrogen available to plants, making it more practical for farmers. If unsure,</a:t>
          </a:r>
          <a:r>
            <a:rPr lang="en-AU" sz="1100" baseline="0">
              <a:latin typeface="+mn-lt"/>
            </a:rPr>
            <a:t> call the lab.</a:t>
          </a:r>
          <a:endParaRPr lang="en-AU" sz="1100">
            <a:latin typeface="+mn-lt"/>
          </a:endParaRPr>
        </a:p>
        <a:p>
          <a:endParaRPr lang="en-AU" sz="1100">
            <a:latin typeface="+mn-lt"/>
          </a:endParaRPr>
        </a:p>
        <a:p>
          <a:r>
            <a:rPr lang="en-AU" sz="1100">
              <a:latin typeface="+mn-lt"/>
            </a:rPr>
            <a:t>The calculator accounts for the atomic and molecular weights of relevant elements and compounds, along with conversion factors between NO3 and Nitrate-N, and NH4 and Ammonium-N. This ensures that, regardless of how the lab reports nitrogen content, the calculator can consistently generate comparable nitrogen data, supporting informed decision-making.</a:t>
          </a:r>
        </a:p>
      </xdr:txBody>
    </xdr:sp>
    <xdr:clientData/>
  </xdr:twoCellAnchor>
  <xdr:twoCellAnchor editAs="oneCell">
    <xdr:from>
      <xdr:col>3</xdr:col>
      <xdr:colOff>764117</xdr:colOff>
      <xdr:row>1</xdr:row>
      <xdr:rowOff>134407</xdr:rowOff>
    </xdr:from>
    <xdr:to>
      <xdr:col>4</xdr:col>
      <xdr:colOff>651330</xdr:colOff>
      <xdr:row>3</xdr:row>
      <xdr:rowOff>48682</xdr:rowOff>
    </xdr:to>
    <xdr:pic>
      <xdr:nvPicPr>
        <xdr:cNvPr id="69" name="Picture 68">
          <a:extLst>
            <a:ext uri="{FF2B5EF4-FFF2-40B4-BE49-F238E27FC236}">
              <a16:creationId xmlns:a16="http://schemas.microsoft.com/office/drawing/2014/main" id="{8CAE47F2-3348-4284-0C42-45E1170902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73450" y="314324"/>
          <a:ext cx="1040797" cy="930275"/>
        </a:xfrm>
        <a:prstGeom prst="rect">
          <a:avLst/>
        </a:prstGeom>
      </xdr:spPr>
    </xdr:pic>
    <xdr:clientData/>
  </xdr:twoCellAnchor>
  <xdr:twoCellAnchor editAs="oneCell">
    <xdr:from>
      <xdr:col>4</xdr:col>
      <xdr:colOff>889775</xdr:colOff>
      <xdr:row>2</xdr:row>
      <xdr:rowOff>166933</xdr:rowOff>
    </xdr:from>
    <xdr:to>
      <xdr:col>6</xdr:col>
      <xdr:colOff>351812</xdr:colOff>
      <xdr:row>2</xdr:row>
      <xdr:rowOff>664633</xdr:rowOff>
    </xdr:to>
    <xdr:pic>
      <xdr:nvPicPr>
        <xdr:cNvPr id="71" name="Picture 70">
          <a:extLst>
            <a:ext uri="{FF2B5EF4-FFF2-40B4-BE49-F238E27FC236}">
              <a16:creationId xmlns:a16="http://schemas.microsoft.com/office/drawing/2014/main" id="{27F15C49-40AC-45D7-9183-8DCCA9DE3C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52692" y="526766"/>
          <a:ext cx="1769203" cy="497700"/>
        </a:xfrm>
        <a:prstGeom prst="rect">
          <a:avLst/>
        </a:prstGeom>
      </xdr:spPr>
    </xdr:pic>
    <xdr:clientData/>
  </xdr:twoCellAnchor>
  <xdr:twoCellAnchor editAs="oneCell">
    <xdr:from>
      <xdr:col>1</xdr:col>
      <xdr:colOff>700617</xdr:colOff>
      <xdr:row>2</xdr:row>
      <xdr:rowOff>78316</xdr:rowOff>
    </xdr:from>
    <xdr:to>
      <xdr:col>3</xdr:col>
      <xdr:colOff>468846</xdr:colOff>
      <xdr:row>2</xdr:row>
      <xdr:rowOff>706966</xdr:rowOff>
    </xdr:to>
    <xdr:pic>
      <xdr:nvPicPr>
        <xdr:cNvPr id="73" name="Picture 72">
          <a:extLst>
            <a:ext uri="{FF2B5EF4-FFF2-40B4-BE49-F238E27FC236}">
              <a16:creationId xmlns:a16="http://schemas.microsoft.com/office/drawing/2014/main" id="{86AFF3E3-2C0A-6E5F-6709-4CD4FFF23F9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02784" y="438149"/>
          <a:ext cx="2075395"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18521</xdr:colOff>
      <xdr:row>1</xdr:row>
      <xdr:rowOff>158749</xdr:rowOff>
    </xdr:from>
    <xdr:to>
      <xdr:col>11</xdr:col>
      <xdr:colOff>185054</xdr:colOff>
      <xdr:row>3</xdr:row>
      <xdr:rowOff>441536</xdr:rowOff>
    </xdr:to>
    <xdr:pic>
      <xdr:nvPicPr>
        <xdr:cNvPr id="3" name="Picture 2">
          <a:extLst>
            <a:ext uri="{FF2B5EF4-FFF2-40B4-BE49-F238E27FC236}">
              <a16:creationId xmlns:a16="http://schemas.microsoft.com/office/drawing/2014/main" id="{667736E6-7FB7-0933-1660-EF530D9EF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6604" y="359832"/>
          <a:ext cx="2770033" cy="10871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795B7-4653-42ED-99FB-4691BD9B3F93}">
  <dimension ref="B3:AL73"/>
  <sheetViews>
    <sheetView topLeftCell="A31" zoomScale="90" zoomScaleNormal="90" workbookViewId="0">
      <selection activeCell="M52" sqref="M52"/>
    </sheetView>
  </sheetViews>
  <sheetFormatPr defaultColWidth="9.140625" defaultRowHeight="15"/>
  <cols>
    <col min="1" max="1" width="5.28515625" style="8" customWidth="1"/>
    <col min="2" max="7" width="15.140625" style="8" customWidth="1"/>
    <col min="8" max="8" width="9.140625" style="8"/>
    <col min="9" max="9" width="43" style="8" customWidth="1"/>
    <col min="10" max="10" width="32.5703125" style="8" bestFit="1" customWidth="1"/>
    <col min="11" max="11" width="18" style="8" customWidth="1"/>
    <col min="12" max="12" width="3.42578125" style="8" customWidth="1"/>
    <col min="13" max="13" width="34.85546875" style="8" customWidth="1"/>
    <col min="14" max="14" width="22.28515625" style="8" customWidth="1"/>
    <col min="15" max="16384" width="9.140625" style="8"/>
  </cols>
  <sheetData>
    <row r="3" spans="3:17" ht="66" customHeight="1">
      <c r="C3" s="30"/>
      <c r="D3" s="30"/>
      <c r="E3" s="30"/>
      <c r="F3" s="30"/>
      <c r="G3" s="30"/>
      <c r="H3" s="50" t="s">
        <v>0</v>
      </c>
      <c r="I3" s="50"/>
      <c r="J3" s="50"/>
      <c r="K3" s="50"/>
      <c r="L3" s="50"/>
      <c r="M3" s="50"/>
      <c r="N3" s="50"/>
      <c r="O3" s="50"/>
      <c r="P3" s="50"/>
      <c r="Q3" s="50"/>
    </row>
    <row r="4" spans="3:17">
      <c r="C4" s="30"/>
      <c r="D4" s="30"/>
      <c r="E4" s="30"/>
      <c r="F4" s="30"/>
      <c r="G4" s="30"/>
      <c r="H4" s="31"/>
      <c r="I4" s="32"/>
      <c r="J4" s="32"/>
      <c r="K4" s="32"/>
      <c r="L4" s="32"/>
      <c r="M4" s="32"/>
      <c r="N4" s="32"/>
      <c r="O4" s="32"/>
      <c r="P4" s="32"/>
      <c r="Q4" s="32"/>
    </row>
    <row r="5" spans="3:17">
      <c r="C5" s="30"/>
      <c r="D5" s="30"/>
      <c r="E5" s="30"/>
      <c r="F5" s="30"/>
      <c r="G5" s="30"/>
      <c r="H5" s="31"/>
      <c r="I5" s="32"/>
      <c r="J5" s="32"/>
      <c r="K5" s="32"/>
      <c r="L5" s="32"/>
      <c r="M5" s="32"/>
      <c r="N5" s="32"/>
      <c r="O5" s="32"/>
      <c r="P5" s="32"/>
      <c r="Q5" s="32"/>
    </row>
    <row r="18" spans="2:38" ht="16.5">
      <c r="B18" s="9"/>
      <c r="AF18" s="17"/>
      <c r="AG18" s="17"/>
      <c r="AH18" s="17"/>
      <c r="AI18" s="17"/>
      <c r="AJ18" s="17"/>
      <c r="AK18" s="17"/>
      <c r="AL18" s="17"/>
    </row>
    <row r="19" spans="2:38" ht="16.5">
      <c r="B19" s="9"/>
      <c r="AL19" s="17"/>
    </row>
    <row r="20" spans="2:38" ht="16.5">
      <c r="B20" s="9"/>
      <c r="AL20" s="17"/>
    </row>
    <row r="21" spans="2:38" ht="16.5">
      <c r="B21" s="9"/>
      <c r="AL21" s="17"/>
    </row>
    <row r="22" spans="2:38" ht="16.5">
      <c r="AL22" s="17"/>
    </row>
    <row r="23" spans="2:38" ht="16.5">
      <c r="AL23" s="17"/>
    </row>
    <row r="24" spans="2:38" ht="16.5">
      <c r="AL24" s="17"/>
    </row>
    <row r="25" spans="2:38" ht="16.5">
      <c r="B25" s="9"/>
      <c r="AL25" s="17"/>
    </row>
    <row r="26" spans="2:38" ht="16.5">
      <c r="B26" s="9"/>
      <c r="AL26" s="17"/>
    </row>
    <row r="27" spans="2:38" ht="16.5">
      <c r="B27" s="9"/>
      <c r="AL27" s="17"/>
    </row>
    <row r="28" spans="2:38" ht="16.5">
      <c r="B28" s="9"/>
      <c r="AL28" s="17"/>
    </row>
    <row r="29" spans="2:38" ht="16.5">
      <c r="B29" s="10"/>
      <c r="AL29" s="17"/>
    </row>
    <row r="30" spans="2:38" ht="16.5">
      <c r="AL30" s="17"/>
    </row>
    <row r="31" spans="2:38" ht="16.5">
      <c r="AL31" s="17"/>
    </row>
    <row r="32" spans="2:38" ht="16.5">
      <c r="AL32" s="17"/>
    </row>
    <row r="33" spans="2:38" ht="16.5">
      <c r="B33" s="11"/>
      <c r="AL33" s="17"/>
    </row>
    <row r="47" spans="2:38">
      <c r="I47" s="51" t="s">
        <v>44</v>
      </c>
      <c r="J47" s="52"/>
      <c r="K47" s="53"/>
      <c r="L47" s="2"/>
      <c r="M47" s="35"/>
    </row>
    <row r="48" spans="2:38">
      <c r="I48" s="15" t="s">
        <v>45</v>
      </c>
      <c r="J48" s="23" t="s">
        <v>46</v>
      </c>
      <c r="K48" s="34" t="s">
        <v>73</v>
      </c>
      <c r="L48" s="18"/>
      <c r="M48" s="18"/>
    </row>
    <row r="49" spans="9:15">
      <c r="I49" s="14" t="s">
        <v>47</v>
      </c>
      <c r="J49" s="20">
        <v>14.01</v>
      </c>
      <c r="K49" s="4" t="s">
        <v>48</v>
      </c>
      <c r="L49" s="18"/>
      <c r="M49" s="18"/>
    </row>
    <row r="50" spans="9:15">
      <c r="I50" s="14" t="s">
        <v>49</v>
      </c>
      <c r="J50" s="21">
        <v>16</v>
      </c>
      <c r="K50" s="4" t="s">
        <v>48</v>
      </c>
      <c r="L50" s="18"/>
      <c r="M50" s="18"/>
    </row>
    <row r="51" spans="9:15">
      <c r="I51" s="16" t="s">
        <v>50</v>
      </c>
      <c r="J51" s="22">
        <v>1.008</v>
      </c>
      <c r="K51" s="6" t="s">
        <v>48</v>
      </c>
      <c r="L51" s="18"/>
      <c r="M51" s="18"/>
    </row>
    <row r="52" spans="9:15" ht="15.75">
      <c r="L52" s="18"/>
      <c r="M52" s="18"/>
      <c r="N52" s="19"/>
      <c r="O52" s="19"/>
    </row>
    <row r="53" spans="9:15" ht="15.75">
      <c r="I53" s="15" t="s">
        <v>51</v>
      </c>
      <c r="J53" s="23" t="s">
        <v>52</v>
      </c>
      <c r="K53" s="34" t="s">
        <v>73</v>
      </c>
      <c r="L53" s="18"/>
      <c r="M53" s="18"/>
      <c r="N53" s="19"/>
      <c r="O53" s="19"/>
    </row>
    <row r="54" spans="9:15" ht="15.75">
      <c r="I54" s="14" t="s">
        <v>53</v>
      </c>
      <c r="J54" s="3">
        <f>J49+(J50*3)</f>
        <v>62.01</v>
      </c>
      <c r="K54" s="4" t="s">
        <v>48</v>
      </c>
      <c r="L54" s="18"/>
      <c r="M54" s="18"/>
      <c r="N54" s="19"/>
      <c r="O54" s="19"/>
    </row>
    <row r="55" spans="9:15" ht="15.75">
      <c r="I55" s="16" t="s">
        <v>54</v>
      </c>
      <c r="J55" s="5">
        <f>J49+(J51*4)</f>
        <v>18.042000000000002</v>
      </c>
      <c r="K55" s="6" t="s">
        <v>48</v>
      </c>
      <c r="L55" s="18"/>
      <c r="M55" s="18"/>
      <c r="N55" s="19"/>
      <c r="O55" s="19"/>
    </row>
    <row r="56" spans="9:15" ht="15.75">
      <c r="L56" s="18"/>
      <c r="M56" s="18"/>
      <c r="N56" s="19"/>
      <c r="O56" s="19"/>
    </row>
    <row r="57" spans="9:15" ht="15.75">
      <c r="I57" s="40" t="s">
        <v>70</v>
      </c>
      <c r="J57" s="41" t="s">
        <v>82</v>
      </c>
      <c r="K57" s="42" t="s">
        <v>71</v>
      </c>
      <c r="L57" s="1"/>
      <c r="M57" s="1"/>
      <c r="N57" s="19"/>
      <c r="O57" s="19"/>
    </row>
    <row r="58" spans="9:15">
      <c r="I58" s="43" t="s">
        <v>62</v>
      </c>
      <c r="J58" s="33">
        <f>J49/J54</f>
        <v>0.22593130140299952</v>
      </c>
      <c r="K58" s="44" t="s">
        <v>65</v>
      </c>
      <c r="L58" s="1"/>
    </row>
    <row r="59" spans="9:15" ht="15.75">
      <c r="I59" s="43" t="s">
        <v>65</v>
      </c>
      <c r="J59" s="33">
        <f>J54/J49</f>
        <v>4.4261241970021414</v>
      </c>
      <c r="K59" s="44" t="s">
        <v>62</v>
      </c>
      <c r="L59" s="1"/>
      <c r="M59" s="1"/>
      <c r="O59" s="19"/>
    </row>
    <row r="60" spans="9:15">
      <c r="I60" s="43" t="s">
        <v>63</v>
      </c>
      <c r="J60" s="33">
        <f>J49/J55</f>
        <v>0.77652144995011629</v>
      </c>
      <c r="K60" s="44" t="s">
        <v>64</v>
      </c>
      <c r="L60" s="1"/>
    </row>
    <row r="61" spans="9:15" ht="15.75">
      <c r="I61" s="45" t="s">
        <v>64</v>
      </c>
      <c r="J61" s="46">
        <f>J55/J49</f>
        <v>1.28779443254818</v>
      </c>
      <c r="K61" s="47" t="s">
        <v>63</v>
      </c>
      <c r="M61" s="1"/>
      <c r="O61" s="19"/>
    </row>
    <row r="62" spans="9:15">
      <c r="I62" s="1"/>
      <c r="J62" s="1"/>
      <c r="K62" s="18"/>
      <c r="L62" s="1"/>
      <c r="M62" s="1"/>
    </row>
    <row r="63" spans="9:15">
      <c r="I63" s="48" t="s">
        <v>55</v>
      </c>
      <c r="J63" s="49"/>
      <c r="K63" s="1"/>
      <c r="L63" s="1"/>
      <c r="M63" s="36"/>
    </row>
    <row r="64" spans="9:15">
      <c r="I64" s="24" t="s">
        <v>79</v>
      </c>
      <c r="J64" s="25" t="s">
        <v>56</v>
      </c>
      <c r="K64" s="1"/>
      <c r="L64" s="1"/>
      <c r="M64" s="1"/>
    </row>
    <row r="65" spans="9:14" ht="15.75">
      <c r="I65" s="26" t="s">
        <v>62</v>
      </c>
      <c r="J65" s="38" t="s">
        <v>66</v>
      </c>
      <c r="K65" s="1"/>
      <c r="L65" s="1"/>
      <c r="M65" s="1"/>
      <c r="N65" s="19"/>
    </row>
    <row r="66" spans="9:14" ht="15.75">
      <c r="I66" s="27" t="s">
        <v>63</v>
      </c>
      <c r="J66" s="39" t="s">
        <v>69</v>
      </c>
      <c r="K66" s="1"/>
      <c r="L66" s="1"/>
      <c r="M66" s="1"/>
      <c r="N66" s="19"/>
    </row>
    <row r="67" spans="9:14" ht="15.75">
      <c r="K67" s="1"/>
      <c r="L67" s="1"/>
      <c r="M67" s="1"/>
      <c r="N67" s="19"/>
    </row>
    <row r="68" spans="9:14">
      <c r="I68" s="48" t="s">
        <v>55</v>
      </c>
      <c r="J68" s="49"/>
      <c r="K68" s="1"/>
      <c r="L68" s="1"/>
      <c r="M68" s="1"/>
    </row>
    <row r="69" spans="9:14" ht="30">
      <c r="I69" s="37" t="s">
        <v>80</v>
      </c>
      <c r="J69" s="25" t="s">
        <v>56</v>
      </c>
    </row>
    <row r="70" spans="9:14">
      <c r="I70" s="26" t="s">
        <v>77</v>
      </c>
      <c r="J70" s="38" t="s">
        <v>67</v>
      </c>
    </row>
    <row r="71" spans="9:14">
      <c r="I71" s="27" t="s">
        <v>78</v>
      </c>
      <c r="J71" s="39" t="s">
        <v>68</v>
      </c>
    </row>
    <row r="72" spans="9:14">
      <c r="I72" s="28"/>
      <c r="J72" s="29"/>
    </row>
    <row r="73" spans="9:14">
      <c r="I73" s="28"/>
      <c r="J73" s="29"/>
    </row>
  </sheetData>
  <sheetProtection algorithmName="SHA-512" hashValue="E7rJS9mvjfE27ap22ZGLH2JdySbxyocl6jdT0TTxDWbQsaqM3nsBPCsOCcmRX2JNZCJ2a584IvGYzg4rZpSJGg==" saltValue="PT/WwiWt5CQ7Ab72fcpSCg==" spinCount="100000" sheet="1" objects="1" scenarios="1"/>
  <mergeCells count="4">
    <mergeCell ref="I68:J68"/>
    <mergeCell ref="H3:Q3"/>
    <mergeCell ref="I63:J63"/>
    <mergeCell ref="I47:K4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0D749-6046-4931-877F-093443147B2E}">
  <dimension ref="B1:R43"/>
  <sheetViews>
    <sheetView tabSelected="1" zoomScale="90" zoomScaleNormal="90" workbookViewId="0">
      <selection activeCell="D18" sqref="D18 D9"/>
    </sheetView>
  </sheetViews>
  <sheetFormatPr defaultColWidth="9.140625" defaultRowHeight="15"/>
  <cols>
    <col min="1" max="1" width="3.42578125" style="63" customWidth="1"/>
    <col min="2" max="2" width="4" style="63" customWidth="1"/>
    <col min="3" max="3" width="71.7109375" style="63" customWidth="1"/>
    <col min="4" max="4" width="27.5703125" style="63" customWidth="1"/>
    <col min="5" max="5" width="17.28515625" style="63" customWidth="1"/>
    <col min="6" max="6" width="3.42578125" style="63" customWidth="1"/>
    <col min="7" max="7" width="40.42578125" style="63" customWidth="1"/>
    <col min="8" max="9" width="9.140625" style="63" customWidth="1"/>
    <col min="10" max="10" width="11.42578125" style="63" customWidth="1"/>
    <col min="11" max="11" width="9.140625" style="63" customWidth="1"/>
    <col min="12" max="12" width="4" style="63" customWidth="1"/>
    <col min="13" max="13" width="5.42578125" style="62" customWidth="1"/>
    <col min="14" max="14" width="12.28515625" style="62" customWidth="1"/>
    <col min="15" max="15" width="16.42578125" style="62" customWidth="1"/>
    <col min="16" max="16" width="8.28515625" style="62" customWidth="1"/>
    <col min="17" max="17" width="35.7109375" style="62" customWidth="1"/>
    <col min="18" max="18" width="25.85546875" style="62" customWidth="1"/>
    <col min="19" max="16384" width="9.140625" style="63"/>
  </cols>
  <sheetData>
    <row r="1" spans="2:18" ht="15.75" thickBot="1"/>
    <row r="2" spans="2:18" ht="46.5" customHeight="1">
      <c r="B2" s="117"/>
      <c r="C2" s="118" t="s">
        <v>1</v>
      </c>
      <c r="D2" s="118"/>
      <c r="E2" s="118"/>
      <c r="F2" s="118"/>
      <c r="G2" s="118"/>
      <c r="H2" s="118"/>
      <c r="I2" s="118"/>
      <c r="J2" s="118"/>
      <c r="K2" s="118"/>
      <c r="L2" s="119"/>
    </row>
    <row r="3" spans="2:18" ht="16.5" customHeight="1">
      <c r="B3" s="120"/>
      <c r="C3" s="121"/>
      <c r="D3" s="121"/>
      <c r="E3" s="121"/>
      <c r="F3" s="121"/>
      <c r="G3" s="121"/>
      <c r="H3" s="121"/>
      <c r="I3" s="121"/>
      <c r="J3" s="121"/>
      <c r="K3" s="121"/>
      <c r="L3" s="122"/>
    </row>
    <row r="4" spans="2:18" s="123" customFormat="1" ht="63.75" customHeight="1">
      <c r="B4" s="124"/>
      <c r="C4" s="125" t="s">
        <v>72</v>
      </c>
      <c r="D4" s="125"/>
      <c r="E4" s="125"/>
      <c r="F4" s="125"/>
      <c r="G4" s="125"/>
      <c r="H4" s="126"/>
      <c r="I4" s="127"/>
      <c r="J4" s="127"/>
      <c r="K4" s="127"/>
      <c r="L4" s="128"/>
      <c r="M4" s="126"/>
      <c r="N4" s="126"/>
      <c r="O4" s="126"/>
      <c r="P4" s="126"/>
      <c r="Q4" s="126"/>
      <c r="R4" s="126"/>
    </row>
    <row r="5" spans="2:18">
      <c r="B5" s="120"/>
      <c r="C5" s="129"/>
      <c r="D5" s="129"/>
      <c r="E5" s="129"/>
      <c r="F5" s="129"/>
      <c r="G5" s="60"/>
      <c r="H5" s="60"/>
      <c r="I5" s="60"/>
      <c r="J5" s="60"/>
      <c r="K5" s="60"/>
      <c r="L5" s="61"/>
    </row>
    <row r="6" spans="2:18">
      <c r="B6" s="120"/>
      <c r="C6" s="130" t="s">
        <v>2</v>
      </c>
      <c r="D6" s="131"/>
      <c r="E6" s="132"/>
      <c r="F6" s="129"/>
      <c r="G6" s="133" t="s">
        <v>76</v>
      </c>
      <c r="H6" s="134"/>
      <c r="I6" s="134"/>
      <c r="J6" s="134"/>
      <c r="K6" s="135"/>
      <c r="L6" s="61"/>
    </row>
    <row r="7" spans="2:18" ht="30">
      <c r="B7" s="120"/>
      <c r="C7" s="136" t="s">
        <v>3</v>
      </c>
      <c r="D7" s="137" t="s">
        <v>4</v>
      </c>
      <c r="E7" s="138" t="s">
        <v>73</v>
      </c>
      <c r="F7" s="129"/>
      <c r="G7" s="139" t="s">
        <v>5</v>
      </c>
      <c r="H7" s="140" t="s">
        <v>6</v>
      </c>
      <c r="I7" s="140" t="s">
        <v>7</v>
      </c>
      <c r="J7" s="140" t="s">
        <v>8</v>
      </c>
      <c r="K7" s="141" t="s">
        <v>9</v>
      </c>
      <c r="L7" s="61"/>
      <c r="M7" s="67"/>
    </row>
    <row r="8" spans="2:18">
      <c r="B8" s="120"/>
      <c r="C8" s="142" t="s">
        <v>10</v>
      </c>
      <c r="D8" s="143">
        <v>10000</v>
      </c>
      <c r="E8" s="144" t="s">
        <v>11</v>
      </c>
      <c r="F8" s="129"/>
      <c r="G8" s="145" t="s">
        <v>12</v>
      </c>
      <c r="H8" s="146">
        <v>100</v>
      </c>
      <c r="I8" s="146">
        <v>10</v>
      </c>
      <c r="J8" s="146">
        <v>1.5</v>
      </c>
      <c r="K8" s="147">
        <v>1.5</v>
      </c>
      <c r="L8" s="61"/>
    </row>
    <row r="9" spans="2:18">
      <c r="B9" s="120"/>
      <c r="C9" s="148" t="s">
        <v>81</v>
      </c>
      <c r="D9" s="149">
        <f>D14*D13*D8</f>
        <v>3600</v>
      </c>
      <c r="E9" s="150" t="s">
        <v>13</v>
      </c>
      <c r="F9" s="129"/>
      <c r="G9" s="151" t="s">
        <v>14</v>
      </c>
      <c r="H9" s="152" t="s">
        <v>15</v>
      </c>
      <c r="I9" s="153"/>
      <c r="J9" s="153"/>
      <c r="K9" s="154"/>
      <c r="L9" s="61"/>
    </row>
    <row r="10" spans="2:18">
      <c r="B10" s="120"/>
      <c r="C10" s="129"/>
      <c r="D10" s="129"/>
      <c r="E10" s="129"/>
      <c r="F10" s="129"/>
      <c r="G10" s="155" t="s">
        <v>16</v>
      </c>
      <c r="H10" s="156">
        <v>0.02</v>
      </c>
      <c r="I10" s="157"/>
      <c r="J10" s="157"/>
      <c r="K10" s="158"/>
      <c r="L10" s="61"/>
    </row>
    <row r="11" spans="2:18" ht="18" customHeight="1">
      <c r="B11" s="120"/>
      <c r="C11" s="159" t="s">
        <v>17</v>
      </c>
      <c r="D11" s="160"/>
      <c r="E11" s="161"/>
      <c r="F11" s="129"/>
      <c r="G11" s="142" t="s">
        <v>18</v>
      </c>
      <c r="H11" s="156">
        <v>3.5000000000000003E-2</v>
      </c>
      <c r="I11" s="157"/>
      <c r="J11" s="157"/>
      <c r="K11" s="158"/>
      <c r="L11" s="61"/>
    </row>
    <row r="12" spans="2:18">
      <c r="B12" s="64"/>
      <c r="C12" s="72" t="s">
        <v>19</v>
      </c>
      <c r="D12" s="73" t="s">
        <v>4</v>
      </c>
      <c r="E12" s="74" t="s">
        <v>73</v>
      </c>
      <c r="F12" s="75"/>
      <c r="G12" s="148" t="s">
        <v>20</v>
      </c>
      <c r="H12" s="162">
        <v>0.05</v>
      </c>
      <c r="I12" s="163"/>
      <c r="J12" s="163"/>
      <c r="K12" s="164"/>
      <c r="L12" s="61"/>
    </row>
    <row r="13" spans="2:18">
      <c r="B13" s="64"/>
      <c r="C13" s="79" t="s">
        <v>21</v>
      </c>
      <c r="D13" s="54">
        <v>0.3</v>
      </c>
      <c r="E13" s="81" t="s">
        <v>22</v>
      </c>
      <c r="F13" s="60"/>
      <c r="G13" s="60"/>
      <c r="H13" s="60"/>
      <c r="I13" s="60"/>
      <c r="J13" s="60"/>
      <c r="K13" s="60"/>
      <c r="L13" s="61"/>
    </row>
    <row r="14" spans="2:18">
      <c r="B14" s="64"/>
      <c r="C14" s="79" t="s">
        <v>23</v>
      </c>
      <c r="D14" s="54">
        <v>1.2</v>
      </c>
      <c r="E14" s="113" t="s">
        <v>24</v>
      </c>
      <c r="F14" s="60"/>
      <c r="G14" s="60"/>
      <c r="H14" s="60"/>
      <c r="I14" s="60"/>
      <c r="J14" s="60"/>
      <c r="K14" s="60"/>
      <c r="L14" s="61"/>
      <c r="M14" s="67"/>
    </row>
    <row r="15" spans="2:18">
      <c r="B15" s="64"/>
      <c r="C15" s="55" t="s">
        <v>65</v>
      </c>
      <c r="D15" s="54">
        <v>50</v>
      </c>
      <c r="E15" s="81" t="s">
        <v>25</v>
      </c>
      <c r="F15" s="60"/>
      <c r="G15" s="60"/>
      <c r="H15" s="114"/>
      <c r="I15" s="60"/>
      <c r="J15" s="60"/>
      <c r="K15" s="60"/>
      <c r="L15" s="61"/>
    </row>
    <row r="16" spans="2:18">
      <c r="B16" s="64"/>
      <c r="C16" s="55" t="s">
        <v>64</v>
      </c>
      <c r="D16" s="54">
        <v>4.5</v>
      </c>
      <c r="E16" s="81" t="s">
        <v>25</v>
      </c>
      <c r="F16" s="60"/>
      <c r="G16" s="60"/>
      <c r="H16" s="60"/>
      <c r="I16" s="60"/>
      <c r="J16" s="60"/>
      <c r="K16" s="60"/>
      <c r="L16" s="61"/>
    </row>
    <row r="17" spans="2:13">
      <c r="B17" s="64"/>
      <c r="C17" s="79" t="s">
        <v>26</v>
      </c>
      <c r="D17" s="56">
        <v>10</v>
      </c>
      <c r="E17" s="81"/>
      <c r="F17" s="60"/>
      <c r="G17" s="60"/>
      <c r="H17" s="60"/>
      <c r="I17" s="60"/>
      <c r="J17" s="60"/>
      <c r="K17" s="60"/>
      <c r="L17" s="61"/>
    </row>
    <row r="18" spans="2:13">
      <c r="B18" s="64"/>
      <c r="C18" s="79" t="s">
        <v>74</v>
      </c>
      <c r="D18" s="54">
        <v>3</v>
      </c>
      <c r="E18" s="81" t="s">
        <v>27</v>
      </c>
      <c r="F18" s="60"/>
      <c r="G18" s="60"/>
      <c r="H18" s="60"/>
      <c r="I18" s="60"/>
      <c r="J18" s="60"/>
      <c r="K18" s="60"/>
      <c r="L18" s="61"/>
    </row>
    <row r="19" spans="2:13">
      <c r="B19" s="64"/>
      <c r="C19" s="93" t="s">
        <v>28</v>
      </c>
      <c r="D19" s="57" t="s">
        <v>18</v>
      </c>
      <c r="E19" s="115"/>
      <c r="F19" s="116"/>
      <c r="G19" s="60"/>
      <c r="H19" s="60"/>
      <c r="I19" s="60"/>
      <c r="J19" s="60"/>
      <c r="K19" s="60"/>
      <c r="L19" s="61"/>
    </row>
    <row r="20" spans="2:13" ht="21">
      <c r="B20" s="58"/>
      <c r="C20" s="59" t="s">
        <v>75</v>
      </c>
      <c r="D20" s="60"/>
      <c r="E20" s="60"/>
      <c r="F20" s="60"/>
      <c r="G20" s="60"/>
      <c r="H20" s="60"/>
      <c r="I20" s="60"/>
      <c r="J20" s="60"/>
      <c r="K20" s="60"/>
      <c r="L20" s="61"/>
    </row>
    <row r="21" spans="2:13">
      <c r="B21" s="64"/>
      <c r="C21" s="65"/>
      <c r="D21" s="66"/>
      <c r="E21" s="60"/>
      <c r="F21" s="60"/>
      <c r="G21" s="60"/>
      <c r="H21" s="60"/>
      <c r="I21" s="60"/>
      <c r="J21" s="60"/>
      <c r="K21" s="60"/>
      <c r="L21" s="61"/>
      <c r="M21" s="67"/>
    </row>
    <row r="22" spans="2:13">
      <c r="B22" s="64"/>
      <c r="C22" s="68" t="s">
        <v>29</v>
      </c>
      <c r="D22" s="69"/>
      <c r="E22" s="69"/>
      <c r="F22" s="69"/>
      <c r="G22" s="69"/>
      <c r="H22" s="69"/>
      <c r="I22" s="70"/>
      <c r="J22" s="60"/>
      <c r="K22" s="60"/>
      <c r="L22" s="61"/>
    </row>
    <row r="23" spans="2:13" ht="15" customHeight="1">
      <c r="B23" s="71"/>
      <c r="C23" s="72" t="s">
        <v>30</v>
      </c>
      <c r="D23" s="73" t="s">
        <v>4</v>
      </c>
      <c r="E23" s="74" t="s">
        <v>73</v>
      </c>
      <c r="F23" s="75"/>
      <c r="G23" s="76" t="s">
        <v>31</v>
      </c>
      <c r="H23" s="77"/>
      <c r="I23" s="78"/>
      <c r="J23" s="60"/>
      <c r="K23" s="60"/>
      <c r="L23" s="61"/>
    </row>
    <row r="24" spans="2:13">
      <c r="B24" s="64"/>
      <c r="C24" s="79" t="s">
        <v>32</v>
      </c>
      <c r="D24" s="80">
        <f>D18*D9/100</f>
        <v>108</v>
      </c>
      <c r="E24" s="81" t="s">
        <v>13</v>
      </c>
      <c r="F24" s="60"/>
      <c r="G24" s="82"/>
      <c r="H24" s="83"/>
      <c r="I24" s="84"/>
      <c r="J24" s="60"/>
      <c r="K24" s="60"/>
      <c r="L24" s="61"/>
    </row>
    <row r="25" spans="2:13">
      <c r="B25" s="64"/>
      <c r="C25" s="79" t="s">
        <v>33</v>
      </c>
      <c r="D25" s="80">
        <f>D24/2</f>
        <v>54</v>
      </c>
      <c r="E25" s="81" t="s">
        <v>13</v>
      </c>
      <c r="F25" s="60"/>
      <c r="G25" s="85"/>
      <c r="H25" s="86"/>
      <c r="I25" s="87"/>
      <c r="J25" s="60"/>
      <c r="K25" s="60"/>
      <c r="L25" s="61"/>
    </row>
    <row r="26" spans="2:13">
      <c r="B26" s="71"/>
      <c r="C26" s="79" t="s">
        <v>34</v>
      </c>
      <c r="D26" s="88">
        <f>(D25/D17)*1000</f>
        <v>5400</v>
      </c>
      <c r="E26" s="89" t="s">
        <v>35</v>
      </c>
      <c r="F26" s="60"/>
      <c r="G26" s="90" t="s">
        <v>7</v>
      </c>
      <c r="H26" s="80">
        <f>IF($D$19=$G$10,$D$26*$H$10,IF($D$19=$G$11,$D$26*$H$11,IF($D$19=$G$12,$D$26*$H$12,0)))</f>
        <v>189.00000000000003</v>
      </c>
      <c r="I26" s="81" t="s">
        <v>36</v>
      </c>
      <c r="J26" s="91"/>
      <c r="K26" s="91"/>
      <c r="L26" s="61"/>
    </row>
    <row r="27" spans="2:13">
      <c r="B27" s="64"/>
      <c r="C27" s="79" t="s">
        <v>37</v>
      </c>
      <c r="D27" s="92">
        <f>($D$25*(J8/100))*1000</f>
        <v>809.99999999999989</v>
      </c>
      <c r="E27" s="89" t="s">
        <v>35</v>
      </c>
      <c r="F27" s="60"/>
      <c r="G27" s="90" t="s">
        <v>8</v>
      </c>
      <c r="H27" s="80">
        <f>IF($D$19=$G$10,$D$27*$H$10,IF($D$19=$G$11,$D$27*$H$11,IF($D$19=$G$12,$D$27*$H$12,0)))</f>
        <v>28.349999999999998</v>
      </c>
      <c r="I27" s="89" t="s">
        <v>38</v>
      </c>
      <c r="J27" s="91"/>
      <c r="K27" s="91"/>
      <c r="L27" s="61"/>
    </row>
    <row r="28" spans="2:13">
      <c r="B28" s="71"/>
      <c r="C28" s="93" t="s">
        <v>39</v>
      </c>
      <c r="D28" s="94">
        <f>($D$25*(K8/100))*1000</f>
        <v>809.99999999999989</v>
      </c>
      <c r="E28" s="95" t="s">
        <v>35</v>
      </c>
      <c r="F28" s="60"/>
      <c r="G28" s="96" t="s">
        <v>9</v>
      </c>
      <c r="H28" s="97">
        <f>IF($D$19=$G$10,$D$28*$H$10,IF($D$19=$G$11,$D$28*$H$11,IF($D$19=$G$12,$D$28*$H$12,0)))</f>
        <v>28.349999999999998</v>
      </c>
      <c r="I28" s="95" t="s">
        <v>40</v>
      </c>
      <c r="J28" s="98"/>
      <c r="K28" s="91"/>
      <c r="L28" s="61"/>
    </row>
    <row r="29" spans="2:13">
      <c r="B29" s="64"/>
      <c r="C29" s="65"/>
      <c r="D29" s="60"/>
      <c r="E29" s="60"/>
      <c r="F29" s="60"/>
      <c r="G29" s="60"/>
      <c r="H29" s="60"/>
      <c r="I29" s="60"/>
      <c r="J29" s="65"/>
      <c r="K29" s="99"/>
      <c r="L29" s="100"/>
      <c r="M29" s="101"/>
    </row>
    <row r="30" spans="2:13">
      <c r="B30" s="64"/>
      <c r="C30" s="68" t="s">
        <v>41</v>
      </c>
      <c r="D30" s="69"/>
      <c r="E30" s="70"/>
      <c r="F30" s="60"/>
      <c r="G30" s="60"/>
      <c r="H30" s="60"/>
      <c r="I30" s="60"/>
      <c r="J30" s="60"/>
      <c r="K30" s="60"/>
      <c r="L30" s="61"/>
    </row>
    <row r="31" spans="2:13">
      <c r="B31" s="64"/>
      <c r="C31" s="102" t="s">
        <v>42</v>
      </c>
      <c r="D31" s="80">
        <f>IF($C$15=Explanation!$I$59,$D$15*$D$9,IF($C$15=Explanation!$I$58,$D$9*$D$15*Explanation!$J$58,0))/1000</f>
        <v>180</v>
      </c>
      <c r="E31" s="81" t="s">
        <v>36</v>
      </c>
      <c r="F31" s="60"/>
      <c r="G31" s="103"/>
      <c r="H31" s="60"/>
      <c r="I31" s="60"/>
      <c r="J31" s="60"/>
      <c r="K31" s="60"/>
      <c r="L31" s="61"/>
    </row>
    <row r="32" spans="2:13">
      <c r="B32" s="64"/>
      <c r="C32" s="102" t="s">
        <v>43</v>
      </c>
      <c r="D32" s="80">
        <f>IF($C$16=Explanation!$I$61,$D$16*$D$9,IF($C$16=Explanation!$I$60,$D$9*$D$16*Explanation!$J$60,0))/1000</f>
        <v>16.2</v>
      </c>
      <c r="E32" s="81" t="s">
        <v>36</v>
      </c>
      <c r="F32" s="60"/>
      <c r="G32" s="104"/>
      <c r="H32" s="60"/>
      <c r="I32" s="60"/>
      <c r="J32" s="60"/>
      <c r="K32" s="60"/>
      <c r="L32" s="61"/>
    </row>
    <row r="33" spans="2:12">
      <c r="B33" s="64"/>
      <c r="C33" s="105" t="s">
        <v>61</v>
      </c>
      <c r="D33" s="106">
        <f>D31+D32</f>
        <v>196.2</v>
      </c>
      <c r="E33" s="107" t="s">
        <v>36</v>
      </c>
      <c r="F33" s="60"/>
      <c r="G33" s="60"/>
      <c r="H33" s="60"/>
      <c r="I33" s="60"/>
      <c r="J33" s="60"/>
      <c r="K33" s="60"/>
      <c r="L33" s="61"/>
    </row>
    <row r="34" spans="2:12" ht="15.75" thickBot="1">
      <c r="B34" s="108"/>
      <c r="C34" s="109"/>
      <c r="D34" s="110"/>
      <c r="E34" s="110"/>
      <c r="F34" s="110"/>
      <c r="G34" s="110"/>
      <c r="H34" s="110"/>
      <c r="I34" s="110"/>
      <c r="J34" s="110"/>
      <c r="K34" s="110"/>
      <c r="L34" s="111"/>
    </row>
    <row r="35" spans="2:12">
      <c r="B35" s="60"/>
      <c r="C35" s="65"/>
      <c r="D35" s="60"/>
      <c r="E35" s="60"/>
      <c r="F35" s="60"/>
      <c r="G35" s="60"/>
      <c r="H35" s="60"/>
      <c r="I35" s="60"/>
      <c r="J35" s="60"/>
      <c r="K35" s="60"/>
    </row>
    <row r="36" spans="2:12">
      <c r="B36" s="60"/>
      <c r="C36" s="65"/>
      <c r="D36" s="60"/>
      <c r="E36" s="60"/>
      <c r="F36" s="60"/>
      <c r="G36" s="60"/>
      <c r="H36" s="60"/>
      <c r="I36" s="60"/>
      <c r="J36" s="60"/>
      <c r="K36" s="60"/>
    </row>
    <row r="37" spans="2:12">
      <c r="B37" s="60"/>
      <c r="C37" s="65"/>
      <c r="D37" s="60"/>
      <c r="E37" s="60"/>
      <c r="F37" s="60"/>
      <c r="G37" s="60"/>
      <c r="H37" s="60"/>
      <c r="I37" s="60"/>
      <c r="J37" s="60"/>
      <c r="K37" s="60"/>
    </row>
    <row r="38" spans="2:12">
      <c r="B38" s="60"/>
      <c r="H38" s="60"/>
      <c r="I38" s="60"/>
      <c r="J38" s="60"/>
      <c r="K38" s="60"/>
    </row>
    <row r="39" spans="2:12">
      <c r="B39" s="112"/>
      <c r="H39" s="60"/>
      <c r="I39" s="60"/>
      <c r="J39" s="60"/>
      <c r="K39" s="60"/>
    </row>
    <row r="40" spans="2:12">
      <c r="B40" s="112"/>
      <c r="H40" s="60"/>
      <c r="I40" s="60"/>
      <c r="J40" s="60"/>
      <c r="K40" s="60"/>
    </row>
    <row r="41" spans="2:12">
      <c r="B41" s="112"/>
      <c r="H41" s="60"/>
      <c r="I41" s="60"/>
      <c r="J41" s="60"/>
      <c r="K41" s="60"/>
    </row>
    <row r="42" spans="2:12">
      <c r="B42" s="112"/>
      <c r="H42" s="60"/>
      <c r="I42" s="60"/>
      <c r="J42" s="60"/>
      <c r="K42" s="60"/>
    </row>
    <row r="43" spans="2:12">
      <c r="B43" s="112"/>
      <c r="H43" s="60"/>
      <c r="I43" s="60"/>
      <c r="J43" s="60"/>
      <c r="K43" s="60"/>
    </row>
  </sheetData>
  <sheetProtection algorithmName="SHA-512" hashValue="Ym/VThQTeqZADMRXL19QpNKvMHbRwdrZ6dX8aJk0xaDidc6LKxTPfLxJn9C80S7/uVdgUlMxe1NDAUUyQO98/w==" saltValue="AFMbWk8d8GJQJl/TyZak6g==" spinCount="100000" sheet="1" objects="1" scenarios="1"/>
  <mergeCells count="11">
    <mergeCell ref="C4:G4"/>
    <mergeCell ref="C2:L2"/>
    <mergeCell ref="H9:K9"/>
    <mergeCell ref="H10:K10"/>
    <mergeCell ref="H11:K11"/>
    <mergeCell ref="H12:K12"/>
    <mergeCell ref="C30:E30"/>
    <mergeCell ref="C11:E11"/>
    <mergeCell ref="C6:E6"/>
    <mergeCell ref="G23:I25"/>
    <mergeCell ref="C22:I22"/>
  </mergeCells>
  <dataValidations count="1">
    <dataValidation type="list" allowBlank="1" showInputMessage="1" showErrorMessage="1" sqref="D19" xr:uid="{B2F1FBA3-F428-4F3D-BF30-6C743B99F97C}">
      <formula1>$G$10:$G$12</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D35A268-24E7-4807-A91F-81AFDDC0F158}">
          <x14:formula1>
            <xm:f>Explanation!$I$58:$I$59</xm:f>
          </x14:formula1>
          <xm:sqref>C15</xm:sqref>
        </x14:dataValidation>
        <x14:dataValidation type="list" allowBlank="1" showInputMessage="1" showErrorMessage="1" xr:uid="{9398F13C-9EA9-4E60-9795-D24CC7FCE899}">
          <x14:formula1>
            <xm:f>Explanation!$I$60:$I$61</xm:f>
          </x14:formula1>
          <xm:sqref>C16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9CE68-6A3E-3F49-9FD5-20F84D2C2361}">
  <dimension ref="A1:D2"/>
  <sheetViews>
    <sheetView workbookViewId="0">
      <selection activeCell="D12" sqref="D12"/>
    </sheetView>
  </sheetViews>
  <sheetFormatPr defaultColWidth="11.42578125" defaultRowHeight="15"/>
  <cols>
    <col min="1" max="1" width="11.42578125" style="7"/>
    <col min="2" max="2" width="12.42578125" style="7" customWidth="1"/>
    <col min="3" max="3" width="18.7109375" style="7" customWidth="1"/>
    <col min="4" max="4" width="55" style="7" customWidth="1"/>
    <col min="5" max="16384" width="11.42578125" style="7"/>
  </cols>
  <sheetData>
    <row r="1" spans="1:4" s="12" customFormat="1">
      <c r="A1" s="12" t="s">
        <v>57</v>
      </c>
      <c r="B1" s="12" t="s">
        <v>58</v>
      </c>
      <c r="C1" s="12" t="s">
        <v>59</v>
      </c>
      <c r="D1" s="12" t="s">
        <v>60</v>
      </c>
    </row>
    <row r="2" spans="1:4">
      <c r="A2" s="7">
        <v>1</v>
      </c>
      <c r="B2" s="13">
        <v>45608</v>
      </c>
      <c r="C2" s="7" t="s">
        <v>83</v>
      </c>
    </row>
  </sheetData>
  <sheetProtection algorithmName="SHA-512" hashValue="q1nre7Sg8xlHWoDFPG/tGYo0yElzX6Xd8XKOHy1OCJbYGWf/q8YQViiGA1bHaXkfAXJxoJEjBImYrUvHL6tQLA==" saltValue="wnLHtFU2Iq92u/c6KsF77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Explanation</vt:lpstr>
      <vt:lpstr>Calculator</vt:lpstr>
      <vt:lpstr>Version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Tabone</dc:creator>
  <cp:keywords/>
  <dc:description/>
  <cp:lastModifiedBy>Stephanie Tabone</cp:lastModifiedBy>
  <cp:revision/>
  <dcterms:created xsi:type="dcterms:W3CDTF">2024-04-17T04:39:12Z</dcterms:created>
  <dcterms:modified xsi:type="dcterms:W3CDTF">2024-11-12T01:17:42Z</dcterms:modified>
  <cp:category/>
  <cp:contentStatus/>
</cp:coreProperties>
</file>